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12"/>
  <workbookPr codeName="ThisWorkbook" autoCompressPictures="0" defaultThemeVersion="166925"/>
  <mc:AlternateContent xmlns:mc="http://schemas.openxmlformats.org/markup-compatibility/2006">
    <mc:Choice Requires="x15">
      <x15ac:absPath xmlns:x15ac="http://schemas.microsoft.com/office/spreadsheetml/2010/11/ac" url="/Users/hooriajazaieri/Dropbox/***Research collaborators/K corp nontraditional negotiation exercise/Exercise materials/v2 roles and scoring 70 RP/"/>
    </mc:Choice>
  </mc:AlternateContent>
  <xr:revisionPtr revIDLastSave="0" documentId="13_ncr:1_{6EA4D41B-4E36-E044-ADD1-35CFD7F859DE}" xr6:coauthVersionLast="36" xr6:coauthVersionMax="36" xr10:uidLastSave="{00000000-0000-0000-0000-000000000000}"/>
  <bookViews>
    <workbookView xWindow="2760" yWindow="-21140" windowWidth="29720" windowHeight="19300" xr2:uid="{00000000-000D-0000-FFFF-FFFF00000000}"/>
  </bookViews>
  <sheets>
    <sheet name="Instructions" sheetId="2" r:id="rId1"/>
    <sheet name="Issue Scoring" sheetId="1" r:id="rId2"/>
    <sheet name="Weighted Personal Point Sheet" sheetId="5" r:id="rId3"/>
    <sheet name="(optional) Planning" sheetId="3" r:id="rId4"/>
    <sheet name="score deals" sheetId="4" state="veryHidden" r:id="rId5"/>
  </sheets>
  <definedNames>
    <definedName name="chart2">#REF!</definedName>
    <definedName name="chart3">#REF!</definedName>
    <definedName name="chart4">#REF!</definedName>
    <definedName name="chart5">#REF!</definedName>
    <definedName name="location">#REF!</definedName>
    <definedName name="practice">#REF!</definedName>
    <definedName name="salary">#REF!</definedName>
    <definedName name="start">#REF!</definedName>
    <definedName name="start2">#REF!</definedName>
    <definedName name="title">#REF!</definedName>
  </definedNames>
  <calcPr calcId="181029"/>
  <extLst>
    <ext xmlns:x15="http://schemas.microsoft.com/office/spreadsheetml/2010/11/main" uri="{140A7094-0E35-4892-8432-C4D2E57EDEB5}">
      <x15:workbookPr chartTrackingRefBase="1"/>
    </ext>
    <ext xmlns:mx="http://schemas.microsoft.com/office/mac/excel/2008/main" uri="{7523E5D3-25F3-A5E0-1632-64F254C22452}">
      <mx:ArchID Flags="2"/>
    </ext>
  </extLst>
</workbook>
</file>

<file path=xl/calcChain.xml><?xml version="1.0" encoding="utf-8"?>
<calcChain xmlns="http://schemas.openxmlformats.org/spreadsheetml/2006/main">
  <c r="E48" i="1" l="1"/>
  <c r="D51" i="1"/>
  <c r="D52" i="1" s="1"/>
  <c r="B41" i="5"/>
  <c r="B40" i="5"/>
  <c r="B39" i="5"/>
  <c r="B38" i="5"/>
  <c r="B37" i="5"/>
  <c r="B34" i="5"/>
  <c r="B33" i="5"/>
  <c r="B32" i="5"/>
  <c r="B31" i="5"/>
  <c r="B30" i="5"/>
  <c r="B27" i="5"/>
  <c r="B26" i="5"/>
  <c r="B25" i="5"/>
  <c r="B24" i="5"/>
  <c r="B23" i="5"/>
  <c r="B20" i="5"/>
  <c r="B19" i="5"/>
  <c r="B18" i="5"/>
  <c r="B17" i="5"/>
  <c r="B16" i="5"/>
  <c r="B13" i="5"/>
  <c r="B12" i="5"/>
  <c r="B11" i="5"/>
  <c r="B10" i="5"/>
  <c r="B9" i="5"/>
  <c r="B6" i="5"/>
  <c r="B5" i="5"/>
  <c r="B4" i="5"/>
  <c r="B3" i="5"/>
  <c r="B2" i="5"/>
  <c r="F48" i="1"/>
  <c r="F47" i="1"/>
  <c r="E47" i="1"/>
  <c r="F46" i="1"/>
  <c r="E46" i="1"/>
  <c r="F45" i="1"/>
  <c r="E45" i="1"/>
  <c r="F44" i="1"/>
  <c r="E44" i="1"/>
  <c r="F40" i="1"/>
  <c r="E40" i="1"/>
  <c r="F39" i="1"/>
  <c r="E39" i="1"/>
  <c r="F38" i="1"/>
  <c r="E38" i="1"/>
  <c r="F37" i="1"/>
  <c r="E37" i="1"/>
  <c r="F36" i="1"/>
  <c r="E36" i="1"/>
  <c r="F32" i="1"/>
  <c r="E32" i="1"/>
  <c r="F31" i="1"/>
  <c r="E31" i="1"/>
  <c r="F30" i="1"/>
  <c r="E30" i="1"/>
  <c r="F29" i="1"/>
  <c r="E29" i="1"/>
  <c r="F28" i="1"/>
  <c r="E28" i="1"/>
  <c r="F24" i="1"/>
  <c r="E24" i="1"/>
  <c r="F23" i="1"/>
  <c r="E23" i="1"/>
  <c r="F22" i="1"/>
  <c r="E22" i="1"/>
  <c r="F21" i="1"/>
  <c r="E21" i="1"/>
  <c r="F20" i="1"/>
  <c r="E20" i="1"/>
  <c r="F16" i="1"/>
  <c r="E16" i="1"/>
  <c r="F15" i="1"/>
  <c r="E15" i="1"/>
  <c r="F14" i="1"/>
  <c r="E14" i="1"/>
  <c r="F13" i="1"/>
  <c r="E13" i="1"/>
  <c r="F12" i="1"/>
  <c r="E12" i="1"/>
  <c r="F8" i="1"/>
  <c r="F7" i="1"/>
  <c r="F6" i="1"/>
  <c r="F5" i="1"/>
  <c r="F4" i="1"/>
  <c r="E43" i="1"/>
  <c r="B51" i="4"/>
  <c r="I3" i="4"/>
  <c r="J3" i="4"/>
  <c r="K3" i="4"/>
  <c r="L3" i="4"/>
  <c r="I4" i="4"/>
  <c r="J4" i="4"/>
  <c r="K4" i="4"/>
  <c r="L4" i="4"/>
  <c r="I5" i="4"/>
  <c r="J5" i="4"/>
  <c r="K5" i="4"/>
  <c r="L5" i="4"/>
  <c r="I6" i="4"/>
  <c r="J6" i="4"/>
  <c r="K6" i="4"/>
  <c r="L6" i="4"/>
  <c r="I7" i="4"/>
  <c r="J7" i="4"/>
  <c r="K7" i="4"/>
  <c r="L7" i="4"/>
  <c r="I8" i="4"/>
  <c r="J8" i="4"/>
  <c r="K8" i="4"/>
  <c r="L8" i="4"/>
  <c r="H8" i="4"/>
  <c r="H7" i="4"/>
  <c r="H6" i="4"/>
  <c r="H5" i="4"/>
  <c r="H4" i="4"/>
  <c r="H3" i="4"/>
  <c r="G8" i="4"/>
  <c r="G7" i="4"/>
  <c r="G6" i="4"/>
  <c r="G5" i="4"/>
  <c r="G4" i="4"/>
  <c r="G3" i="4"/>
  <c r="F8" i="4"/>
  <c r="F15" i="4" s="1"/>
  <c r="F16" i="4" s="1"/>
  <c r="F7" i="4"/>
  <c r="F14" i="4"/>
  <c r="F6" i="4"/>
  <c r="F5" i="4"/>
  <c r="F4" i="4"/>
  <c r="F3" i="4"/>
  <c r="I9" i="3"/>
  <c r="H9" i="3"/>
  <c r="G9" i="3"/>
  <c r="F9" i="3"/>
  <c r="E9" i="3"/>
  <c r="D9" i="3"/>
  <c r="C9" i="3"/>
  <c r="H15" i="3"/>
  <c r="G15" i="3"/>
  <c r="F15" i="3"/>
  <c r="E15" i="3"/>
  <c r="D15" i="3"/>
  <c r="C15" i="3"/>
  <c r="B45" i="4"/>
  <c r="B46" i="4"/>
  <c r="B47" i="4"/>
  <c r="B48" i="4"/>
  <c r="B44" i="4"/>
  <c r="B37" i="4"/>
  <c r="B38" i="4"/>
  <c r="B39" i="4"/>
  <c r="B40" i="4"/>
  <c r="B36" i="4"/>
  <c r="B29" i="4"/>
  <c r="B30" i="4"/>
  <c r="B31" i="4"/>
  <c r="B32" i="4"/>
  <c r="B28" i="4"/>
  <c r="B21" i="4"/>
  <c r="B22" i="4"/>
  <c r="B23" i="4"/>
  <c r="B24" i="4"/>
  <c r="B20" i="4"/>
  <c r="B13" i="4"/>
  <c r="B14" i="4"/>
  <c r="B15" i="4"/>
  <c r="B16" i="4"/>
  <c r="B12" i="4"/>
  <c r="B8" i="4"/>
  <c r="B7" i="4"/>
  <c r="B6" i="4"/>
  <c r="B5" i="4"/>
  <c r="B4" i="4"/>
  <c r="H15" i="4"/>
  <c r="L15" i="4"/>
  <c r="K15" i="4"/>
  <c r="G15" i="4"/>
  <c r="J15" i="4"/>
  <c r="I14" i="4"/>
  <c r="H14" i="4"/>
  <c r="L14" i="4"/>
  <c r="K14" i="4"/>
  <c r="J13" i="4"/>
  <c r="J16" i="4"/>
  <c r="J17" i="4" s="1"/>
  <c r="J18" i="4" s="1"/>
  <c r="H13" i="4"/>
  <c r="L13" i="4"/>
  <c r="K13" i="4"/>
  <c r="I13" i="4"/>
  <c r="G12" i="4"/>
  <c r="G16" i="4"/>
  <c r="G17" i="4" s="1"/>
  <c r="G18" i="4" s="1"/>
  <c r="K12" i="4"/>
  <c r="L12" i="4"/>
  <c r="G11" i="4"/>
  <c r="H11" i="4"/>
  <c r="J11" i="4"/>
  <c r="I11" i="4"/>
  <c r="L11" i="4"/>
  <c r="L16" i="4"/>
  <c r="L17" i="4" s="1"/>
  <c r="L18" i="4" s="1"/>
  <c r="K11" i="4"/>
  <c r="G10" i="4"/>
  <c r="K10" i="4"/>
  <c r="L10" i="4"/>
  <c r="I10" i="4"/>
  <c r="I16" i="4"/>
  <c r="I17" i="4" s="1"/>
  <c r="I18" i="4" s="1"/>
  <c r="H10" i="4"/>
  <c r="H16" i="4"/>
  <c r="H17" i="4" s="1"/>
  <c r="H18" i="4" s="1"/>
  <c r="J10" i="4"/>
  <c r="F12" i="4"/>
  <c r="J12" i="4"/>
  <c r="I12" i="4"/>
  <c r="H12" i="4"/>
  <c r="G13" i="4"/>
  <c r="F13" i="4"/>
  <c r="F10" i="4"/>
  <c r="F11" i="4"/>
  <c r="J14" i="4"/>
  <c r="G14" i="4"/>
  <c r="I15" i="4"/>
  <c r="I15" i="3"/>
  <c r="D11" i="3"/>
  <c r="E11" i="3"/>
  <c r="F11" i="3"/>
  <c r="F17" i="3" s="1"/>
  <c r="G11" i="3"/>
  <c r="H11" i="3"/>
  <c r="I11" i="3"/>
  <c r="C11" i="3"/>
  <c r="D13" i="3"/>
  <c r="E13" i="3"/>
  <c r="E17" i="3" s="1"/>
  <c r="F13" i="3"/>
  <c r="G13" i="3"/>
  <c r="H13" i="3"/>
  <c r="I13" i="3"/>
  <c r="C13" i="3"/>
  <c r="D5" i="3"/>
  <c r="D17" i="3"/>
  <c r="D21" i="3" s="1"/>
  <c r="E5" i="3"/>
  <c r="F5" i="3"/>
  <c r="G5" i="3"/>
  <c r="H5" i="3"/>
  <c r="H17" i="3"/>
  <c r="H21" i="3" s="1"/>
  <c r="I5" i="3"/>
  <c r="I17" i="3" s="1"/>
  <c r="I21" i="3" s="1"/>
  <c r="C5" i="3"/>
  <c r="C17" i="3" s="1"/>
  <c r="D7" i="3"/>
  <c r="E7" i="3"/>
  <c r="F7" i="3"/>
  <c r="G7" i="3"/>
  <c r="G17" i="3" s="1"/>
  <c r="H7" i="3"/>
  <c r="I7" i="3"/>
  <c r="C7" i="3"/>
  <c r="E3" i="1"/>
  <c r="E8" i="1"/>
  <c r="E7" i="1"/>
  <c r="E6" i="1"/>
  <c r="E5" i="1"/>
  <c r="E4" i="1"/>
  <c r="E35" i="1"/>
  <c r="E27" i="1"/>
  <c r="E19" i="1"/>
  <c r="E11" i="1"/>
  <c r="K16" i="4"/>
  <c r="K17" i="4" s="1"/>
  <c r="K18" i="4" s="1"/>
  <c r="E19" i="3" l="1"/>
  <c r="E21" i="3"/>
  <c r="C21" i="3"/>
  <c r="C19" i="3"/>
  <c r="G21" i="3"/>
  <c r="G19" i="3"/>
  <c r="F21" i="3"/>
  <c r="F19" i="3"/>
  <c r="D19" i="3"/>
  <c r="H19" i="3"/>
</calcChain>
</file>

<file path=xl/sharedStrings.xml><?xml version="1.0" encoding="utf-8"?>
<sst xmlns="http://schemas.openxmlformats.org/spreadsheetml/2006/main" count="253" uniqueCount="95">
  <si>
    <t>Points</t>
  </si>
  <si>
    <t>Weights</t>
  </si>
  <si>
    <t>Bonus</t>
  </si>
  <si>
    <t>Flexible Work Arrangement</t>
  </si>
  <si>
    <t>Management Responsibility</t>
  </si>
  <si>
    <t>Salary</t>
  </si>
  <si>
    <t>Vacation Time</t>
  </si>
  <si>
    <t>Visibility</t>
  </si>
  <si>
    <t>Four days per week</t>
  </si>
  <si>
    <t>Three days per week</t>
  </si>
  <si>
    <t>Two days per week</t>
  </si>
  <si>
    <t>One day per week</t>
  </si>
  <si>
    <t>Zero days per week</t>
  </si>
  <si>
    <t>Two analysts for 12 months</t>
  </si>
  <si>
    <t>Two analysts for 6 months</t>
  </si>
  <si>
    <t>One analyst for 12 months</t>
  </si>
  <si>
    <t>One analyst for 6 months</t>
  </si>
  <si>
    <t>Zero analysts</t>
  </si>
  <si>
    <t>Four days</t>
  </si>
  <si>
    <t>Three days</t>
  </si>
  <si>
    <t>Two days</t>
  </si>
  <si>
    <t>One day</t>
  </si>
  <si>
    <t>Zero days</t>
  </si>
  <si>
    <t>Eight meetings per year</t>
  </si>
  <si>
    <t>Six meetings per year</t>
  </si>
  <si>
    <t>Four metings per year</t>
  </si>
  <si>
    <t>Two meetings per year</t>
  </si>
  <si>
    <t>Zero meetings per year</t>
  </si>
  <si>
    <t>Rank</t>
  </si>
  <si>
    <t>Input Instructions</t>
  </si>
  <si>
    <t>Deal 1</t>
  </si>
  <si>
    <t>Deal 2</t>
  </si>
  <si>
    <t>Deal 3</t>
  </si>
  <si>
    <t>Deal 4</t>
  </si>
  <si>
    <t>Deal 5</t>
  </si>
  <si>
    <t>Deal 6</t>
  </si>
  <si>
    <t>"Reservation Price"</t>
  </si>
  <si>
    <t>Entry Errors?</t>
  </si>
  <si>
    <t>Deal Rank</t>
  </si>
  <si>
    <t>Points for Entered Scoring System</t>
  </si>
  <si>
    <t>Flexible Work</t>
  </si>
  <si>
    <t>Vacation</t>
  </si>
  <si>
    <t>Enter "0" for zero meetings, "2" for two meetings, "4" for four meetings, "6" for six meetings, or "8" for eight meetings</t>
  </si>
  <si>
    <t>Enter "0" for zero days, "1" for one day, "2" for two days, "3" for three days, or "4" for four days</t>
  </si>
  <si>
    <t>Mgmt</t>
  </si>
  <si>
    <t>Enter a bonus between 0 and 20 (thousand dollars)</t>
  </si>
  <si>
    <t>Enter "0" for zero analysts, "1P" for one analyst for 6 months, "1F" for one analyst for 12 months, "2P" for two analysts for 6 months, or "2F" for two analysts for 12 months</t>
  </si>
  <si>
    <t>Enter "0" for zero days, "1" for one day, "2" for two days, "3" for three days, or "4" for four days per week</t>
  </si>
  <si>
    <t>?</t>
  </si>
  <si>
    <t>Enter a salary increase between 0 and 20 (percent)</t>
  </si>
  <si>
    <t>Weighted Value</t>
  </si>
  <si>
    <t>Reservation Price</t>
  </si>
  <si>
    <t>Possible Deal</t>
  </si>
  <si>
    <t>TOTAL SCORE</t>
  </si>
  <si>
    <t>Weighted Point Value</t>
  </si>
  <si>
    <t>Flexible Work Arrangement Options</t>
  </si>
  <si>
    <t>Bonus Options</t>
  </si>
  <si>
    <t>Management Responsibility Options</t>
  </si>
  <si>
    <t>Salary Options</t>
  </si>
  <si>
    <t>Vacation Time Options</t>
  </si>
  <si>
    <t>Visibility Options</t>
  </si>
  <si>
    <t>WEIGHT TOTAL</t>
  </si>
  <si>
    <t>ISSUE</t>
  </si>
  <si>
    <t>ISSUE SCORING SHEET</t>
  </si>
  <si>
    <t>Weights must total to 1.00</t>
  </si>
  <si>
    <r>
      <t xml:space="preserve">On the next sheet "Issue Scoring", you can rank outcomes, allocate points, and assign weights based on </t>
    </r>
    <r>
      <rPr>
        <u/>
        <sz val="16"/>
        <color theme="1"/>
        <rFont val="Arial"/>
        <family val="2"/>
      </rPr>
      <t>your</t>
    </r>
    <r>
      <rPr>
        <sz val="16"/>
        <color theme="1"/>
        <rFont val="Arial"/>
        <family val="2"/>
      </rPr>
      <t xml:space="preserve"> preferences for all of the outcomes on the six issues you will be negotiating. </t>
    </r>
  </si>
  <si>
    <t>Please see the instructions for the three sheets in this document below:</t>
  </si>
  <si>
    <t>(optional) PLANNING SHEET</t>
  </si>
  <si>
    <t>K-CORP SCORING INSTRUCTIONS</t>
  </si>
  <si>
    <t>*For additional details re: allocating rankings, points, and weights refer to your handout*</t>
  </si>
  <si>
    <t>Once all of your inputs have been entered in "Issue Scoring", the fourth tab "Planning" will allow you to enter up to six potential deals to test outcomes of different deals you may encounter in the negotiation.  
NOTES:
-Attend to the error messages to make sure that you have entered the deals properly
-Once the deals have been entered without errors, you will see the ranking of each of the deals from 1 (best) to 6 (worst) based on your own personal scoring system. If two deals are tied, they will receive the same rank
-You can enter any number of deals you like (you do not have to enter 6 deals)
-The complete error-free deals are ranked
-The final row of the "Planning" sheet provides the point scores</t>
  </si>
  <si>
    <t>Reservation price must be at least 70 points</t>
  </si>
  <si>
    <t>Based on your values in the "Issue Scoring" sheet, the third sheet ("Weighted Personal Point Sheet") will automatically populate your personalized point sheet for the negotiation. This point sheet is based on your personal point allocation per each issue and outcome. Use your weighted personal point sheet as you negotiate with your partner.</t>
  </si>
  <si>
    <t>WEIGHTED PERSONAL POINT SHEET</t>
  </si>
  <si>
    <t>4 days per week</t>
  </si>
  <si>
    <t>3 days per week</t>
  </si>
  <si>
    <t>2 days per week</t>
  </si>
  <si>
    <t>1 day per week</t>
  </si>
  <si>
    <t>0 days per week</t>
  </si>
  <si>
    <t>2 analysts for 12 months</t>
  </si>
  <si>
    <t>2 analysts for 6 months</t>
  </si>
  <si>
    <t>1 analyst for 12 months</t>
  </si>
  <si>
    <t>1 analyst for 6 months</t>
  </si>
  <si>
    <t>0 analysts</t>
  </si>
  <si>
    <t>4 days</t>
  </si>
  <si>
    <t>3 days</t>
  </si>
  <si>
    <t>2 days</t>
  </si>
  <si>
    <t>1 day</t>
  </si>
  <si>
    <t>0 days</t>
  </si>
  <si>
    <t>8 meetings per year</t>
  </si>
  <si>
    <t>6 meetings per year</t>
  </si>
  <si>
    <t>4 metings per year</t>
  </si>
  <si>
    <t>2 meetings per year</t>
  </si>
  <si>
    <t>0 meetings per year</t>
  </si>
  <si>
    <t>4 meetings per year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</si>
</sst>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_);[Red]\(&quot;$&quot;#,##0\)"/>
    <numFmt numFmtId="164" formatCode="&quot;$&quot;#,##0"/>
  </numFmts>
  <fonts count="28" x14ac:knownFonts="1">
    <font>
      <sz val="12"/>
      <color theme="1"/>
      <name val="Calibri"/>
      <family val="2"/>
      <scheme val="minor"/>
    </font>
    <font>
      <sz val="12"/>
      <color rgb="FFFF0000"/>
      <name val="Calibri"/>
      <family val="2"/>
      <scheme val="minor"/>
    </font>
    <font>
      <b/>
      <sz val="12"/>
      <color theme="1"/>
      <name val="Calibri"/>
      <family val="2"/>
      <scheme val="minor"/>
    </font>
    <font>
      <sz val="14"/>
      <color theme="1"/>
      <name val="Calibri"/>
      <family val="2"/>
      <scheme val="minor"/>
    </font>
    <font>
      <sz val="16"/>
      <color theme="1"/>
      <name val="Calibri"/>
      <family val="2"/>
      <scheme val="minor"/>
    </font>
    <font>
      <b/>
      <u/>
      <sz val="16"/>
      <color theme="1"/>
      <name val="Calibri"/>
      <family val="2"/>
      <scheme val="minor"/>
    </font>
    <font>
      <sz val="16"/>
      <color rgb="FFFF0000"/>
      <name val="Calibri"/>
      <family val="2"/>
      <scheme val="minor"/>
    </font>
    <font>
      <sz val="18"/>
      <color theme="1"/>
      <name val="Calibri"/>
      <family val="2"/>
      <scheme val="minor"/>
    </font>
    <font>
      <sz val="18"/>
      <name val="Calibri"/>
      <family val="2"/>
      <scheme val="minor"/>
    </font>
    <font>
      <b/>
      <sz val="16"/>
      <color theme="1"/>
      <name val="Calibri"/>
      <family val="2"/>
      <scheme val="minor"/>
    </font>
    <font>
      <sz val="16"/>
      <color theme="4"/>
      <name val="Calibri"/>
      <family val="2"/>
      <scheme val="minor"/>
    </font>
    <font>
      <sz val="16"/>
      <color theme="5"/>
      <name val="Calibri"/>
      <family val="2"/>
      <scheme val="minor"/>
    </font>
    <font>
      <sz val="16"/>
      <color theme="9"/>
      <name val="Calibri"/>
      <family val="2"/>
      <scheme val="minor"/>
    </font>
    <font>
      <b/>
      <u/>
      <sz val="13"/>
      <color theme="1"/>
      <name val="Calibri"/>
      <family val="2"/>
      <scheme val="minor"/>
    </font>
    <font>
      <sz val="13"/>
      <color theme="1"/>
      <name val="Calibri"/>
      <family val="2"/>
      <scheme val="minor"/>
    </font>
    <font>
      <sz val="26"/>
      <color theme="1"/>
      <name val="Calibri"/>
      <family val="2"/>
      <scheme val="minor"/>
    </font>
    <font>
      <b/>
      <sz val="26"/>
      <color theme="1"/>
      <name val="Calibri"/>
      <family val="2"/>
      <scheme val="minor"/>
    </font>
    <font>
      <b/>
      <sz val="36"/>
      <color rgb="FFFF0000"/>
      <name val="Calibri"/>
      <family val="2"/>
      <scheme val="minor"/>
    </font>
    <font>
      <b/>
      <sz val="18"/>
      <color theme="1"/>
      <name val="Calibri"/>
      <family val="2"/>
      <scheme val="minor"/>
    </font>
    <font>
      <b/>
      <sz val="28"/>
      <color rgb="FFFF0000"/>
      <name val="Calibri"/>
      <family val="2"/>
      <scheme val="minor"/>
    </font>
    <font>
      <sz val="16"/>
      <color theme="1"/>
      <name val="Arial"/>
      <family val="2"/>
    </font>
    <font>
      <b/>
      <u/>
      <sz val="20"/>
      <color rgb="FF00B050"/>
      <name val="Arial"/>
      <family val="2"/>
    </font>
    <font>
      <b/>
      <u/>
      <sz val="20"/>
      <color rgb="FFFF0000"/>
      <name val="Arial"/>
      <family val="2"/>
    </font>
    <font>
      <b/>
      <sz val="20"/>
      <color rgb="FF7030A0"/>
      <name val="Arial"/>
      <family val="2"/>
    </font>
    <font>
      <b/>
      <u/>
      <sz val="20"/>
      <color theme="4"/>
      <name val="Arial"/>
      <family val="2"/>
    </font>
    <font>
      <u/>
      <sz val="16"/>
      <color theme="1"/>
      <name val="Arial"/>
      <family val="2"/>
    </font>
    <font>
      <b/>
      <i/>
      <sz val="20"/>
      <color theme="1"/>
      <name val="Arial"/>
      <family val="2"/>
    </font>
    <font>
      <b/>
      <sz val="24"/>
      <color rgb="FF660066"/>
      <name val="Arial"/>
      <family val="2"/>
    </font>
  </fonts>
  <fills count="12">
    <fill>
      <patternFill patternType="none"/>
    </fill>
    <fill>
      <patternFill patternType="gray125"/>
    </fill>
    <fill>
      <patternFill patternType="solid">
        <fgColor theme="9"/>
        <bgColor indexed="64"/>
      </patternFill>
    </fill>
    <fill>
      <patternFill patternType="solid">
        <fgColor theme="0" tint="-0.14999847407452621"/>
        <bgColor indexed="64"/>
      </patternFill>
    </fill>
    <fill>
      <patternFill patternType="solid">
        <fgColor theme="4"/>
        <bgColor indexed="64"/>
      </patternFill>
    </fill>
    <fill>
      <patternFill patternType="solid">
        <fgColor theme="5"/>
        <bgColor indexed="64"/>
      </patternFill>
    </fill>
    <fill>
      <patternFill patternType="solid">
        <fgColor rgb="FFCCFFCC"/>
        <bgColor indexed="64"/>
      </patternFill>
    </fill>
    <fill>
      <patternFill patternType="solid">
        <fgColor rgb="FF00B0F0"/>
        <bgColor indexed="64"/>
      </patternFill>
    </fill>
    <fill>
      <patternFill patternType="solid">
        <fgColor theme="7"/>
        <bgColor indexed="64"/>
      </patternFill>
    </fill>
    <fill>
      <patternFill patternType="solid">
        <fgColor rgb="FF92D050"/>
        <bgColor indexed="64"/>
      </patternFill>
    </fill>
    <fill>
      <patternFill patternType="solid">
        <fgColor rgb="FFE0BEFF"/>
        <bgColor indexed="64"/>
      </patternFill>
    </fill>
    <fill>
      <patternFill patternType="solid">
        <fgColor theme="8"/>
        <bgColor indexed="64"/>
      </patternFill>
    </fill>
  </fills>
  <borders count="1">
    <border>
      <left/>
      <right/>
      <top/>
      <bottom/>
      <diagonal/>
    </border>
  </borders>
  <cellStyleXfs count="1">
    <xf numFmtId="0" fontId="0" fillId="0" borderId="0"/>
  </cellStyleXfs>
  <cellXfs count="70">
    <xf numFmtId="0" fontId="0" fillId="0" borderId="0" xfId="0"/>
    <xf numFmtId="0" fontId="3" fillId="0" borderId="0" xfId="0" applyFont="1"/>
    <xf numFmtId="0" fontId="4" fillId="0" borderId="0" xfId="0" applyFont="1"/>
    <xf numFmtId="0" fontId="4" fillId="3" borderId="0" xfId="0" applyFont="1" applyFill="1"/>
    <xf numFmtId="0" fontId="4" fillId="3" borderId="0" xfId="0" applyFont="1" applyFill="1" applyAlignment="1">
      <alignment horizontal="left"/>
    </xf>
    <xf numFmtId="0" fontId="5" fillId="3" borderId="0" xfId="0" applyFont="1" applyFill="1" applyAlignment="1">
      <alignment horizontal="left"/>
    </xf>
    <xf numFmtId="0" fontId="0" fillId="3" borderId="0" xfId="0" applyFill="1"/>
    <xf numFmtId="0" fontId="5" fillId="3" borderId="0" xfId="0" applyFont="1" applyFill="1"/>
    <xf numFmtId="6" fontId="4" fillId="3" borderId="0" xfId="0" applyNumberFormat="1" applyFont="1" applyFill="1" applyAlignment="1">
      <alignment horizontal="left"/>
    </xf>
    <xf numFmtId="9" fontId="4" fillId="3" borderId="0" xfId="0" applyNumberFormat="1" applyFont="1" applyFill="1" applyAlignment="1">
      <alignment horizontal="left"/>
    </xf>
    <xf numFmtId="0" fontId="6" fillId="3" borderId="0" xfId="0" applyFont="1" applyFill="1"/>
    <xf numFmtId="6" fontId="4" fillId="3" borderId="0" xfId="0" applyNumberFormat="1" applyFont="1" applyFill="1" applyAlignment="1">
      <alignment horizontal="right"/>
    </xf>
    <xf numFmtId="0" fontId="4" fillId="3" borderId="0" xfId="0" applyFont="1" applyFill="1" applyAlignment="1">
      <alignment horizontal="right"/>
    </xf>
    <xf numFmtId="0" fontId="5" fillId="3" borderId="0" xfId="0" applyFont="1" applyFill="1" applyAlignment="1">
      <alignment horizontal="right"/>
    </xf>
    <xf numFmtId="18" fontId="4" fillId="3" borderId="0" xfId="0" applyNumberFormat="1" applyFont="1" applyFill="1" applyAlignment="1">
      <alignment horizontal="right"/>
    </xf>
    <xf numFmtId="9" fontId="4" fillId="3" borderId="0" xfId="0" applyNumberFormat="1" applyFont="1" applyFill="1" applyAlignment="1">
      <alignment horizontal="right"/>
    </xf>
    <xf numFmtId="164" fontId="3" fillId="6" borderId="0" xfId="0" applyNumberFormat="1" applyFont="1" applyFill="1" applyAlignment="1" applyProtection="1">
      <alignment horizontal="center"/>
      <protection locked="0"/>
    </xf>
    <xf numFmtId="0" fontId="1" fillId="0" borderId="0" xfId="0" applyFont="1" applyAlignment="1">
      <alignment horizontal="center" wrapText="1"/>
    </xf>
    <xf numFmtId="0" fontId="3" fillId="6" borderId="0" xfId="0" applyFont="1" applyFill="1" applyAlignment="1" applyProtection="1">
      <alignment horizontal="center" wrapText="1"/>
      <protection locked="0"/>
    </xf>
    <xf numFmtId="2" fontId="0" fillId="0" borderId="0" xfId="0" applyNumberFormat="1"/>
    <xf numFmtId="0" fontId="4" fillId="0" borderId="0" xfId="0" applyFont="1" applyAlignment="1">
      <alignment horizontal="right"/>
    </xf>
    <xf numFmtId="0" fontId="4" fillId="0" borderId="0" xfId="0" applyFont="1" applyAlignment="1">
      <alignment horizontal="right" wrapText="1"/>
    </xf>
    <xf numFmtId="0" fontId="4" fillId="0" borderId="0" xfId="0" applyFont="1" applyAlignment="1">
      <alignment horizontal="center"/>
    </xf>
    <xf numFmtId="0" fontId="0" fillId="0" borderId="0" xfId="0" applyAlignment="1">
      <alignment horizontal="center"/>
    </xf>
    <xf numFmtId="0" fontId="7" fillId="0" borderId="0" xfId="0" applyFont="1"/>
    <xf numFmtId="0" fontId="2" fillId="0" borderId="0" xfId="0" applyFont="1" applyAlignment="1">
      <alignment wrapText="1"/>
    </xf>
    <xf numFmtId="0" fontId="9" fillId="0" borderId="0" xfId="0" applyFont="1"/>
    <xf numFmtId="0" fontId="9" fillId="0" borderId="0" xfId="0" applyFont="1" applyAlignment="1">
      <alignment wrapText="1"/>
    </xf>
    <xf numFmtId="0" fontId="5" fillId="0" borderId="0" xfId="0" applyFont="1" applyFill="1" applyAlignment="1">
      <alignment horizontal="right"/>
    </xf>
    <xf numFmtId="0" fontId="5" fillId="0" borderId="0" xfId="0" applyFont="1"/>
    <xf numFmtId="6" fontId="4" fillId="0" borderId="0" xfId="0" applyNumberFormat="1" applyFont="1" applyFill="1" applyAlignment="1">
      <alignment horizontal="right"/>
    </xf>
    <xf numFmtId="0" fontId="4" fillId="0" borderId="0" xfId="0" applyFont="1" applyFill="1" applyAlignment="1">
      <alignment horizontal="right"/>
    </xf>
    <xf numFmtId="18" fontId="4" fillId="0" borderId="0" xfId="0" applyNumberFormat="1" applyFont="1" applyFill="1" applyAlignment="1">
      <alignment horizontal="right"/>
    </xf>
    <xf numFmtId="9" fontId="4" fillId="0" borderId="0" xfId="0" applyNumberFormat="1" applyFont="1" applyFill="1" applyAlignment="1">
      <alignment horizontal="right"/>
    </xf>
    <xf numFmtId="0" fontId="4" fillId="7" borderId="0" xfId="0" applyFont="1" applyFill="1"/>
    <xf numFmtId="0" fontId="4" fillId="8" borderId="0" xfId="0" applyFont="1" applyFill="1"/>
    <xf numFmtId="38" fontId="4" fillId="3" borderId="0" xfId="0" applyNumberFormat="1" applyFont="1" applyFill="1" applyAlignment="1">
      <alignment horizontal="left"/>
    </xf>
    <xf numFmtId="0" fontId="10" fillId="3" borderId="0" xfId="0" applyFont="1" applyFill="1"/>
    <xf numFmtId="0" fontId="11" fillId="3" borderId="0" xfId="0" applyFont="1" applyFill="1"/>
    <xf numFmtId="0" fontId="12" fillId="3" borderId="0" xfId="0" applyFont="1" applyFill="1"/>
    <xf numFmtId="38" fontId="4" fillId="5" borderId="0" xfId="0" applyNumberFormat="1" applyFont="1" applyFill="1" applyAlignment="1" applyProtection="1">
      <alignment horizontal="left"/>
      <protection locked="0"/>
    </xf>
    <xf numFmtId="0" fontId="4" fillId="2" borderId="0" xfId="0" applyFont="1" applyFill="1" applyProtection="1">
      <protection locked="0"/>
    </xf>
    <xf numFmtId="2" fontId="8" fillId="9" borderId="0" xfId="0" applyNumberFormat="1" applyFont="1" applyFill="1" applyAlignment="1">
      <alignment horizontal="center" wrapText="1"/>
    </xf>
    <xf numFmtId="0" fontId="8" fillId="8" borderId="0" xfId="0" applyFont="1" applyFill="1" applyAlignment="1">
      <alignment horizontal="center"/>
    </xf>
    <xf numFmtId="0" fontId="3" fillId="10" borderId="0" xfId="0" applyFont="1" applyFill="1" applyAlignment="1" applyProtection="1">
      <alignment horizontal="center" wrapText="1"/>
      <protection locked="0"/>
    </xf>
    <xf numFmtId="2" fontId="8" fillId="10" borderId="0" xfId="0" applyNumberFormat="1" applyFont="1" applyFill="1" applyAlignment="1">
      <alignment horizontal="center" wrapText="1"/>
    </xf>
    <xf numFmtId="0" fontId="0" fillId="0" borderId="0" xfId="0" applyFont="1"/>
    <xf numFmtId="0" fontId="13" fillId="0" borderId="0" xfId="0" applyFont="1" applyFill="1" applyAlignment="1">
      <alignment horizontal="right"/>
    </xf>
    <xf numFmtId="0" fontId="13" fillId="0" borderId="0" xfId="0" applyFont="1"/>
    <xf numFmtId="6" fontId="14" fillId="0" borderId="0" xfId="0" applyNumberFormat="1" applyFont="1" applyFill="1" applyAlignment="1">
      <alignment horizontal="right"/>
    </xf>
    <xf numFmtId="0" fontId="14" fillId="0" borderId="0" xfId="0" applyFont="1"/>
    <xf numFmtId="0" fontId="14" fillId="0" borderId="0" xfId="0" applyFont="1" applyFill="1" applyAlignment="1">
      <alignment horizontal="right"/>
    </xf>
    <xf numFmtId="18" fontId="14" fillId="0" borderId="0" xfId="0" applyNumberFormat="1" applyFont="1" applyFill="1" applyAlignment="1">
      <alignment horizontal="right"/>
    </xf>
    <xf numFmtId="9" fontId="14" fillId="0" borderId="0" xfId="0" applyNumberFormat="1" applyFont="1" applyFill="1" applyAlignment="1">
      <alignment horizontal="right"/>
    </xf>
    <xf numFmtId="0" fontId="14" fillId="0" borderId="0" xfId="0" applyFont="1" applyAlignment="1">
      <alignment horizontal="center"/>
    </xf>
    <xf numFmtId="0" fontId="15" fillId="11" borderId="0" xfId="0" applyFont="1" applyFill="1" applyProtection="1"/>
    <xf numFmtId="0" fontId="16" fillId="11" borderId="0" xfId="0" applyFont="1" applyFill="1" applyProtection="1"/>
    <xf numFmtId="0" fontId="17" fillId="3" borderId="0" xfId="0" applyFont="1" applyFill="1" applyProtection="1"/>
    <xf numFmtId="0" fontId="9" fillId="0" borderId="0" xfId="0" applyFont="1" applyAlignment="1">
      <alignment horizontal="center"/>
    </xf>
    <xf numFmtId="0" fontId="9" fillId="0" borderId="0" xfId="0" applyFont="1" applyAlignment="1">
      <alignment horizontal="center" wrapText="1"/>
    </xf>
    <xf numFmtId="0" fontId="18" fillId="0" borderId="0" xfId="0" applyFont="1" applyAlignment="1">
      <alignment horizontal="center"/>
    </xf>
    <xf numFmtId="0" fontId="19" fillId="0" borderId="0" xfId="0" applyFont="1" applyFill="1" applyAlignment="1" applyProtection="1">
      <alignment wrapText="1"/>
    </xf>
    <xf numFmtId="0" fontId="4" fillId="4" borderId="0" xfId="0" applyFont="1" applyFill="1" applyAlignment="1" applyProtection="1">
      <alignment horizontal="right"/>
      <protection locked="0"/>
    </xf>
    <xf numFmtId="0" fontId="20" fillId="0" borderId="0" xfId="0" applyFont="1" applyAlignment="1">
      <alignment wrapText="1"/>
    </xf>
    <xf numFmtId="0" fontId="21" fillId="0" borderId="0" xfId="0" applyFont="1" applyAlignment="1">
      <alignment wrapText="1"/>
    </xf>
    <xf numFmtId="0" fontId="22" fillId="0" borderId="0" xfId="0" applyFont="1" applyAlignment="1">
      <alignment wrapText="1"/>
    </xf>
    <xf numFmtId="0" fontId="23" fillId="0" borderId="0" xfId="0" applyFont="1" applyAlignment="1">
      <alignment wrapText="1"/>
    </xf>
    <xf numFmtId="0" fontId="24" fillId="0" borderId="0" xfId="0" applyFont="1" applyAlignment="1">
      <alignment wrapText="1"/>
    </xf>
    <xf numFmtId="0" fontId="26" fillId="0" borderId="0" xfId="0" applyFont="1" applyAlignment="1">
      <alignment wrapText="1"/>
    </xf>
    <xf numFmtId="0" fontId="27" fillId="0" borderId="0" xfId="0" applyFont="1" applyAlignment="1">
      <alignment horizontal="center" wrapText="1"/>
    </xf>
  </cellXfs>
  <cellStyles count="1">
    <cellStyle name="Normal" xfId="0" builtinId="0"/>
  </cellStyles>
  <dxfs count="0"/>
  <tableStyles count="0" defaultTableStyle="TableStyleMedium2" defaultPivotStyle="PivotStyleLight16"/>
  <colors>
    <mruColors>
      <color rgb="FFE0BE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21"/>
  <sheetViews>
    <sheetView tabSelected="1" zoomScale="125" zoomScaleNormal="125" zoomScalePageLayoutView="125" workbookViewId="0"/>
  </sheetViews>
  <sheetFormatPr baseColWidth="10" defaultRowHeight="20" x14ac:dyDescent="0.2"/>
  <cols>
    <col min="1" max="1" width="150.83203125" style="63" customWidth="1"/>
  </cols>
  <sheetData>
    <row r="1" spans="1:1" ht="31" x14ac:dyDescent="0.3">
      <c r="A1" s="69" t="s">
        <v>68</v>
      </c>
    </row>
    <row r="3" spans="1:1" ht="26" x14ac:dyDescent="0.25">
      <c r="A3" s="68" t="s">
        <v>66</v>
      </c>
    </row>
    <row r="5" spans="1:1" ht="26" x14ac:dyDescent="0.25">
      <c r="A5" s="64" t="s">
        <v>63</v>
      </c>
    </row>
    <row r="6" spans="1:1" ht="46" customHeight="1" x14ac:dyDescent="0.2">
      <c r="A6" s="63" t="s">
        <v>65</v>
      </c>
    </row>
    <row r="7" spans="1:1" ht="21" x14ac:dyDescent="0.2">
      <c r="A7" s="63" t="s">
        <v>69</v>
      </c>
    </row>
    <row r="10" spans="1:1" ht="26" x14ac:dyDescent="0.25">
      <c r="A10" s="67" t="s">
        <v>73</v>
      </c>
    </row>
    <row r="11" spans="1:1" ht="68" customHeight="1" x14ac:dyDescent="0.2">
      <c r="A11" s="63" t="s">
        <v>72</v>
      </c>
    </row>
    <row r="14" spans="1:1" ht="26" x14ac:dyDescent="0.25">
      <c r="A14" s="65" t="s">
        <v>67</v>
      </c>
    </row>
    <row r="15" spans="1:1" ht="198" customHeight="1" x14ac:dyDescent="0.2">
      <c r="A15" s="63" t="s">
        <v>70</v>
      </c>
    </row>
    <row r="21" spans="1:1" ht="25" x14ac:dyDescent="0.25">
      <c r="A21" s="66"/>
    </row>
  </sheetData>
  <sheetProtection algorithmName="SHA-512" hashValue="Cd+Bs3VFT2y9/OjYxNFqrFJzsWdACQNN81ibDvbibVFG50+x6UFwyDnsWpyxK9oEkP1ahAb6KqWQkufUDImrIA==" saltValue="IuCa/CEKD+fB5yrtDjHC7g==" spinCount="100000" sheet="1" objects="1" scenarios="1"/>
  <pageMargins left="0.7" right="0.7" top="0.75" bottom="0.75" header="0.3" footer="0.3"/>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rgb="FF00B050"/>
  </sheetPr>
  <dimension ref="A2:F52"/>
  <sheetViews>
    <sheetView zoomScale="125" zoomScaleNormal="125" zoomScalePageLayoutView="125" workbookViewId="0">
      <selection activeCell="B4" sqref="B4"/>
    </sheetView>
  </sheetViews>
  <sheetFormatPr baseColWidth="10" defaultRowHeight="21" x14ac:dyDescent="0.25"/>
  <cols>
    <col min="1" max="1" width="33.1640625" style="12" customWidth="1"/>
    <col min="2" max="2" width="10.5" style="4" customWidth="1"/>
    <col min="3" max="3" width="10.83203125" style="3"/>
    <col min="4" max="4" width="20.1640625" style="3" customWidth="1"/>
    <col min="5" max="5" width="40.33203125" style="3" customWidth="1"/>
    <col min="6" max="6" width="44.6640625" style="3" customWidth="1"/>
    <col min="7" max="16384" width="10.83203125" style="6"/>
  </cols>
  <sheetData>
    <row r="2" spans="1:6" x14ac:dyDescent="0.25">
      <c r="B2" s="5" t="s">
        <v>28</v>
      </c>
      <c r="C2" s="7" t="s">
        <v>0</v>
      </c>
      <c r="D2" s="7" t="s">
        <v>1</v>
      </c>
    </row>
    <row r="3" spans="1:6" x14ac:dyDescent="0.25">
      <c r="A3" s="13" t="s">
        <v>2</v>
      </c>
      <c r="D3" s="62" t="s">
        <v>48</v>
      </c>
      <c r="E3" s="37" t="str">
        <f>IF(OR(D3&gt;1,D3&lt;0),"Weights must be between 0 and 1!","")</f>
        <v>Weights must be between 0 and 1!</v>
      </c>
      <c r="F3" s="10"/>
    </row>
    <row r="4" spans="1:6" x14ac:dyDescent="0.25">
      <c r="A4" s="11">
        <v>20000</v>
      </c>
      <c r="B4" s="40" t="s">
        <v>48</v>
      </c>
      <c r="C4" s="41" t="s">
        <v>48</v>
      </c>
      <c r="E4" s="39" t="str">
        <f>IF(OR(C4&gt;100,C4&lt;0),"Points must be between 0 and 100!","")</f>
        <v>Points must be between 0 and 100!</v>
      </c>
      <c r="F4" s="38" t="str">
        <f>IF(OR(B4&gt;5,B4&lt;0),"Ranking must be between 1 and 5!","")</f>
        <v>Ranking must be between 1 and 5!</v>
      </c>
    </row>
    <row r="5" spans="1:6" x14ac:dyDescent="0.25">
      <c r="A5" s="11">
        <v>15000</v>
      </c>
      <c r="B5" s="40" t="s">
        <v>48</v>
      </c>
      <c r="C5" s="41" t="s">
        <v>48</v>
      </c>
      <c r="E5" s="39" t="str">
        <f>IF(OR(C5&gt;100,C5&lt;0),"Points must be between 0 and 100!","")</f>
        <v>Points must be between 0 and 100!</v>
      </c>
      <c r="F5" s="38" t="str">
        <f>IF(OR(B5&gt;5,B5&lt;0),"Ranking must be between 1 and 5!","")</f>
        <v>Ranking must be between 1 and 5!</v>
      </c>
    </row>
    <row r="6" spans="1:6" x14ac:dyDescent="0.25">
      <c r="A6" s="11">
        <v>10000</v>
      </c>
      <c r="B6" s="40" t="s">
        <v>48</v>
      </c>
      <c r="C6" s="41" t="s">
        <v>48</v>
      </c>
      <c r="E6" s="39" t="str">
        <f>IF(OR(C6&gt;100,C6&lt;0),"Points must be between 0 and 100!","")</f>
        <v>Points must be between 0 and 100!</v>
      </c>
      <c r="F6" s="38" t="str">
        <f>IF(OR(B6&gt;5,B6&lt;0),"Ranking must be between 1 and 5!","")</f>
        <v>Ranking must be between 1 and 5!</v>
      </c>
    </row>
    <row r="7" spans="1:6" x14ac:dyDescent="0.25">
      <c r="A7" s="11">
        <v>5000</v>
      </c>
      <c r="B7" s="40" t="s">
        <v>48</v>
      </c>
      <c r="C7" s="41" t="s">
        <v>48</v>
      </c>
      <c r="E7" s="39" t="str">
        <f>IF(OR(C7&gt;100,C7&lt;0),"Points must be between 0 and 100!","")</f>
        <v>Points must be between 0 and 100!</v>
      </c>
      <c r="F7" s="38" t="str">
        <f>IF(OR(B7&gt;5,B7&lt;0),"Ranking must be between 1 and 5!","")</f>
        <v>Ranking must be between 1 and 5!</v>
      </c>
    </row>
    <row r="8" spans="1:6" x14ac:dyDescent="0.25">
      <c r="A8" s="11">
        <v>0</v>
      </c>
      <c r="B8" s="40" t="s">
        <v>48</v>
      </c>
      <c r="C8" s="41" t="s">
        <v>48</v>
      </c>
      <c r="E8" s="39" t="str">
        <f>IF(OR(C8&gt;100,C8&lt;0),"Points must be between 0 and 100!","")</f>
        <v>Points must be between 0 and 100!</v>
      </c>
      <c r="F8" s="38" t="str">
        <f>IF(OR(B8&gt;5,B8&lt;0),"Ranking must be between 1 and 5!","")</f>
        <v>Ranking must be between 1 and 5!</v>
      </c>
    </row>
    <row r="9" spans="1:6" x14ac:dyDescent="0.25">
      <c r="A9" s="11"/>
      <c r="B9" s="8"/>
    </row>
    <row r="11" spans="1:6" x14ac:dyDescent="0.25">
      <c r="A11" s="13" t="s">
        <v>3</v>
      </c>
      <c r="D11" s="62" t="s">
        <v>48</v>
      </c>
      <c r="E11" s="37" t="str">
        <f>IF(OR(D11&gt;1,D11&lt;0),"Weights must be between 0 and 1!","")</f>
        <v>Weights must be between 0 and 1!</v>
      </c>
    </row>
    <row r="12" spans="1:6" x14ac:dyDescent="0.25">
      <c r="A12" s="12" t="s">
        <v>74</v>
      </c>
      <c r="B12" s="40" t="s">
        <v>48</v>
      </c>
      <c r="C12" s="41" t="s">
        <v>48</v>
      </c>
      <c r="E12" s="39" t="str">
        <f>IF(OR(C12&gt;100,C12&lt;0),"Points must be between 0 and 100!","")</f>
        <v>Points must be between 0 and 100!</v>
      </c>
      <c r="F12" s="38" t="str">
        <f>IF(OR(B12&gt;5,B12&lt;0),"Ranking must be between 1 and 5!","")</f>
        <v>Ranking must be between 1 and 5!</v>
      </c>
    </row>
    <row r="13" spans="1:6" x14ac:dyDescent="0.25">
      <c r="A13" s="12" t="s">
        <v>75</v>
      </c>
      <c r="B13" s="40" t="s">
        <v>48</v>
      </c>
      <c r="C13" s="41" t="s">
        <v>48</v>
      </c>
      <c r="E13" s="39" t="str">
        <f>IF(OR(C13&gt;100,C13&lt;0),"Points must be between 0 and 100!","")</f>
        <v>Points must be between 0 and 100!</v>
      </c>
      <c r="F13" s="38" t="str">
        <f>IF(OR(B13&gt;5,B13&lt;0),"Ranking must be between 1 and 5!","")</f>
        <v>Ranking must be between 1 and 5!</v>
      </c>
    </row>
    <row r="14" spans="1:6" x14ac:dyDescent="0.25">
      <c r="A14" s="12" t="s">
        <v>76</v>
      </c>
      <c r="B14" s="40" t="s">
        <v>48</v>
      </c>
      <c r="C14" s="41" t="s">
        <v>48</v>
      </c>
      <c r="E14" s="39" t="str">
        <f>IF(OR(C14&gt;100,C14&lt;0),"Points must be between 0 and 100!","")</f>
        <v>Points must be between 0 and 100!</v>
      </c>
      <c r="F14" s="38" t="str">
        <f>IF(OR(B14&gt;5,B14&lt;0),"Ranking must be between 1 and 5!","")</f>
        <v>Ranking must be between 1 and 5!</v>
      </c>
    </row>
    <row r="15" spans="1:6" x14ac:dyDescent="0.25">
      <c r="A15" s="12" t="s">
        <v>77</v>
      </c>
      <c r="B15" s="40" t="s">
        <v>48</v>
      </c>
      <c r="C15" s="41" t="s">
        <v>48</v>
      </c>
      <c r="E15" s="39" t="str">
        <f>IF(OR(C15&gt;100,C15&lt;0),"Points must be between 0 and 100!","")</f>
        <v>Points must be between 0 and 100!</v>
      </c>
      <c r="F15" s="38" t="str">
        <f>IF(OR(B15&gt;5,B15&lt;0),"Ranking must be between 1 and 5!","")</f>
        <v>Ranking must be between 1 and 5!</v>
      </c>
    </row>
    <row r="16" spans="1:6" x14ac:dyDescent="0.25">
      <c r="A16" s="12" t="s">
        <v>78</v>
      </c>
      <c r="B16" s="40" t="s">
        <v>48</v>
      </c>
      <c r="C16" s="41" t="s">
        <v>48</v>
      </c>
      <c r="E16" s="39" t="str">
        <f>IF(OR(C16&gt;100,C16&lt;0),"Points must be between 0 and 100!","")</f>
        <v>Points must be between 0 and 100!</v>
      </c>
      <c r="F16" s="38" t="str">
        <f>IF(OR(B16&gt;5,B16&lt;0),"Ranking must be between 1 and 5!","")</f>
        <v>Ranking must be between 1 and 5!</v>
      </c>
    </row>
    <row r="19" spans="1:6" x14ac:dyDescent="0.25">
      <c r="A19" s="13" t="s">
        <v>4</v>
      </c>
      <c r="D19" s="62" t="s">
        <v>48</v>
      </c>
      <c r="E19" s="37" t="str">
        <f>IF(OR(D19&gt;1,D19&lt;0),"Weights must be between 0 and 1!","")</f>
        <v>Weights must be between 0 and 1!</v>
      </c>
    </row>
    <row r="20" spans="1:6" x14ac:dyDescent="0.25">
      <c r="A20" s="12" t="s">
        <v>79</v>
      </c>
      <c r="B20" s="40" t="s">
        <v>48</v>
      </c>
      <c r="C20" s="41" t="s">
        <v>48</v>
      </c>
      <c r="E20" s="39" t="str">
        <f>IF(OR(C20&gt;100,C20&lt;0),"Points must be between 0 and 100!","")</f>
        <v>Points must be between 0 and 100!</v>
      </c>
      <c r="F20" s="38" t="str">
        <f>IF(OR(B20&gt;5,B20&lt;0),"Ranking must be between 1 and 5!","")</f>
        <v>Ranking must be between 1 and 5!</v>
      </c>
    </row>
    <row r="21" spans="1:6" x14ac:dyDescent="0.25">
      <c r="A21" s="14" t="s">
        <v>80</v>
      </c>
      <c r="B21" s="40" t="s">
        <v>48</v>
      </c>
      <c r="C21" s="41" t="s">
        <v>48</v>
      </c>
      <c r="E21" s="39" t="str">
        <f>IF(OR(C21&gt;100,C21&lt;0),"Points must be between 0 and 100!","")</f>
        <v>Points must be between 0 and 100!</v>
      </c>
      <c r="F21" s="38" t="str">
        <f>IF(OR(B21&gt;5,B21&lt;0),"Ranking must be between 1 and 5!","")</f>
        <v>Ranking must be between 1 and 5!</v>
      </c>
    </row>
    <row r="22" spans="1:6" x14ac:dyDescent="0.25">
      <c r="A22" s="12" t="s">
        <v>81</v>
      </c>
      <c r="B22" s="40" t="s">
        <v>48</v>
      </c>
      <c r="C22" s="41" t="s">
        <v>48</v>
      </c>
      <c r="E22" s="39" t="str">
        <f>IF(OR(C22&gt;100,C22&lt;0),"Points must be between 0 and 100!","")</f>
        <v>Points must be between 0 and 100!</v>
      </c>
      <c r="F22" s="38" t="str">
        <f>IF(OR(B22&gt;5,B22&lt;0),"Ranking must be between 1 and 5!","")</f>
        <v>Ranking must be between 1 and 5!</v>
      </c>
    </row>
    <row r="23" spans="1:6" x14ac:dyDescent="0.25">
      <c r="A23" s="12" t="s">
        <v>82</v>
      </c>
      <c r="B23" s="40" t="s">
        <v>48</v>
      </c>
      <c r="C23" s="41" t="s">
        <v>48</v>
      </c>
      <c r="E23" s="39" t="str">
        <f>IF(OR(C23&gt;100,C23&lt;0),"Points must be between 0 and 100!","")</f>
        <v>Points must be between 0 and 100!</v>
      </c>
      <c r="F23" s="38" t="str">
        <f>IF(OR(B23&gt;5,B23&lt;0),"Ranking must be between 1 and 5!","")</f>
        <v>Ranking must be between 1 and 5!</v>
      </c>
    </row>
    <row r="24" spans="1:6" x14ac:dyDescent="0.25">
      <c r="A24" s="12" t="s">
        <v>83</v>
      </c>
      <c r="B24" s="40" t="s">
        <v>48</v>
      </c>
      <c r="C24" s="41" t="s">
        <v>48</v>
      </c>
      <c r="E24" s="39" t="str">
        <f>IF(OR(C24&gt;100,C24&lt;0),"Points must be between 0 and 100!","")</f>
        <v>Points must be between 0 and 100!</v>
      </c>
      <c r="F24" s="38" t="str">
        <f>IF(OR(B24&gt;5,B24&lt;0),"Ranking must be between 1 and 5!","")</f>
        <v>Ranking must be between 1 and 5!</v>
      </c>
    </row>
    <row r="25" spans="1:6" x14ac:dyDescent="0.25">
      <c r="B25" s="36"/>
      <c r="E25" s="10"/>
      <c r="F25" s="10"/>
    </row>
    <row r="27" spans="1:6" x14ac:dyDescent="0.25">
      <c r="A27" s="13" t="s">
        <v>5</v>
      </c>
      <c r="D27" s="62" t="s">
        <v>48</v>
      </c>
      <c r="E27" s="37" t="str">
        <f>IF(OR(D27&gt;1,D27&lt;0),"Weights must be between 0 and 1!","")</f>
        <v>Weights must be between 0 and 1!</v>
      </c>
    </row>
    <row r="28" spans="1:6" x14ac:dyDescent="0.25">
      <c r="A28" s="15">
        <v>0.2</v>
      </c>
      <c r="B28" s="40" t="s">
        <v>48</v>
      </c>
      <c r="C28" s="41" t="s">
        <v>48</v>
      </c>
      <c r="E28" s="39" t="str">
        <f>IF(OR(C28&gt;100,C28&lt;0),"Points must be between 0 and 100!","")</f>
        <v>Points must be between 0 and 100!</v>
      </c>
      <c r="F28" s="38" t="str">
        <f>IF(OR(B28&gt;5,B28&lt;0),"Ranking must be between 1 and 5!","")</f>
        <v>Ranking must be between 1 and 5!</v>
      </c>
    </row>
    <row r="29" spans="1:6" x14ac:dyDescent="0.25">
      <c r="A29" s="15">
        <v>0.15</v>
      </c>
      <c r="B29" s="40" t="s">
        <v>48</v>
      </c>
      <c r="C29" s="41" t="s">
        <v>48</v>
      </c>
      <c r="E29" s="39" t="str">
        <f>IF(OR(C29&gt;100,C29&lt;0),"Points must be between 0 and 100!","")</f>
        <v>Points must be between 0 and 100!</v>
      </c>
      <c r="F29" s="38" t="str">
        <f>IF(OR(B29&gt;5,B29&lt;0),"Ranking must be between 1 and 5!","")</f>
        <v>Ranking must be between 1 and 5!</v>
      </c>
    </row>
    <row r="30" spans="1:6" x14ac:dyDescent="0.25">
      <c r="A30" s="15">
        <v>0.1</v>
      </c>
      <c r="B30" s="40" t="s">
        <v>48</v>
      </c>
      <c r="C30" s="41" t="s">
        <v>48</v>
      </c>
      <c r="E30" s="39" t="str">
        <f>IF(OR(C30&gt;100,C30&lt;0),"Points must be between 0 and 100!","")</f>
        <v>Points must be between 0 and 100!</v>
      </c>
      <c r="F30" s="38" t="str">
        <f>IF(OR(B30&gt;5,B30&lt;0),"Ranking must be between 1 and 5!","")</f>
        <v>Ranking must be between 1 and 5!</v>
      </c>
    </row>
    <row r="31" spans="1:6" x14ac:dyDescent="0.25">
      <c r="A31" s="15">
        <v>0.05</v>
      </c>
      <c r="B31" s="40" t="s">
        <v>48</v>
      </c>
      <c r="C31" s="41" t="s">
        <v>48</v>
      </c>
      <c r="E31" s="39" t="str">
        <f>IF(OR(C31&gt;100,C31&lt;0),"Points must be between 0 and 100!","")</f>
        <v>Points must be between 0 and 100!</v>
      </c>
      <c r="F31" s="38" t="str">
        <f>IF(OR(B31&gt;5,B31&lt;0),"Ranking must be between 1 and 5!","")</f>
        <v>Ranking must be between 1 and 5!</v>
      </c>
    </row>
    <row r="32" spans="1:6" x14ac:dyDescent="0.25">
      <c r="A32" s="15">
        <v>0</v>
      </c>
      <c r="B32" s="40" t="s">
        <v>48</v>
      </c>
      <c r="C32" s="41" t="s">
        <v>48</v>
      </c>
      <c r="E32" s="39" t="str">
        <f>IF(OR(C32&gt;100,C32&lt;0),"Points must be between 0 and 100!","")</f>
        <v>Points must be between 0 and 100!</v>
      </c>
      <c r="F32" s="38" t="str">
        <f>IF(OR(B32&gt;5,B32&lt;0),"Ranking must be between 1 and 5!","")</f>
        <v>Ranking must be between 1 and 5!</v>
      </c>
    </row>
    <row r="33" spans="1:6" x14ac:dyDescent="0.25">
      <c r="A33" s="15"/>
      <c r="B33" s="9"/>
    </row>
    <row r="35" spans="1:6" x14ac:dyDescent="0.25">
      <c r="A35" s="13" t="s">
        <v>6</v>
      </c>
      <c r="D35" s="62" t="s">
        <v>48</v>
      </c>
      <c r="E35" s="37" t="str">
        <f>IF(OR(D35&gt;1,D35&lt;0),"Weights must be between 0 and 1!","")</f>
        <v>Weights must be between 0 and 1!</v>
      </c>
    </row>
    <row r="36" spans="1:6" x14ac:dyDescent="0.25">
      <c r="A36" s="12" t="s">
        <v>84</v>
      </c>
      <c r="B36" s="40" t="s">
        <v>48</v>
      </c>
      <c r="C36" s="41" t="s">
        <v>48</v>
      </c>
      <c r="E36" s="39" t="str">
        <f>IF(OR(C36&gt;100,C36&lt;0),"Points must be between 0 and 100!","")</f>
        <v>Points must be between 0 and 100!</v>
      </c>
      <c r="F36" s="38" t="str">
        <f>IF(OR(B36&gt;5,B36&lt;0),"Ranking must be between 1 and 5!","")</f>
        <v>Ranking must be between 1 and 5!</v>
      </c>
    </row>
    <row r="37" spans="1:6" x14ac:dyDescent="0.25">
      <c r="A37" s="12" t="s">
        <v>85</v>
      </c>
      <c r="B37" s="40" t="s">
        <v>48</v>
      </c>
      <c r="C37" s="41" t="s">
        <v>48</v>
      </c>
      <c r="E37" s="39" t="str">
        <f>IF(OR(C37&gt;100,C37&lt;0),"Points must be between 0 and 100!","")</f>
        <v>Points must be between 0 and 100!</v>
      </c>
      <c r="F37" s="38" t="str">
        <f>IF(OR(B37&gt;5,B37&lt;0),"Ranking must be between 1 and 5!","")</f>
        <v>Ranking must be between 1 and 5!</v>
      </c>
    </row>
    <row r="38" spans="1:6" x14ac:dyDescent="0.25">
      <c r="A38" s="12" t="s">
        <v>86</v>
      </c>
      <c r="B38" s="40" t="s">
        <v>48</v>
      </c>
      <c r="C38" s="41" t="s">
        <v>48</v>
      </c>
      <c r="E38" s="39" t="str">
        <f>IF(OR(C38&gt;100,C38&lt;0),"Points must be between 0 and 100!","")</f>
        <v>Points must be between 0 and 100!</v>
      </c>
      <c r="F38" s="38" t="str">
        <f>IF(OR(B38&gt;5,B38&lt;0),"Ranking must be between 1 and 5!","")</f>
        <v>Ranking must be between 1 and 5!</v>
      </c>
    </row>
    <row r="39" spans="1:6" x14ac:dyDescent="0.25">
      <c r="A39" s="12" t="s">
        <v>87</v>
      </c>
      <c r="B39" s="40" t="s">
        <v>48</v>
      </c>
      <c r="C39" s="41" t="s">
        <v>48</v>
      </c>
      <c r="E39" s="39" t="str">
        <f>IF(OR(C39&gt;100,C39&lt;0),"Points must be between 0 and 100!","")</f>
        <v>Points must be between 0 and 100!</v>
      </c>
      <c r="F39" s="38" t="str">
        <f>IF(OR(B39&gt;5,B39&lt;0),"Ranking must be between 1 and 5!","")</f>
        <v>Ranking must be between 1 and 5!</v>
      </c>
    </row>
    <row r="40" spans="1:6" x14ac:dyDescent="0.25">
      <c r="A40" s="12" t="s">
        <v>88</v>
      </c>
      <c r="B40" s="40" t="s">
        <v>48</v>
      </c>
      <c r="C40" s="41" t="s">
        <v>48</v>
      </c>
      <c r="E40" s="39" t="str">
        <f>IF(OR(C40&gt;100,C40&lt;0),"Points must be between 0 and 100!","")</f>
        <v>Points must be between 0 and 100!</v>
      </c>
      <c r="F40" s="38" t="str">
        <f>IF(OR(B40&gt;5,B40&lt;0),"Ranking must be between 1 and 5!","")</f>
        <v>Ranking must be between 1 and 5!</v>
      </c>
    </row>
    <row r="43" spans="1:6" x14ac:dyDescent="0.25">
      <c r="A43" s="13" t="s">
        <v>7</v>
      </c>
      <c r="D43" s="62" t="s">
        <v>48</v>
      </c>
      <c r="E43" s="37" t="str">
        <f>IF(OR(D43&gt;1,D43&lt;0),"Weights must be between 0 and 1!","")</f>
        <v>Weights must be between 0 and 1!</v>
      </c>
    </row>
    <row r="44" spans="1:6" x14ac:dyDescent="0.25">
      <c r="A44" s="12" t="s">
        <v>89</v>
      </c>
      <c r="B44" s="40" t="s">
        <v>48</v>
      </c>
      <c r="C44" s="41" t="s">
        <v>48</v>
      </c>
      <c r="E44" s="39" t="str">
        <f>IF(OR(C44&gt;100,C44&lt;0),"Points must be between 0 and 100!","")</f>
        <v>Points must be between 0 and 100!</v>
      </c>
      <c r="F44" s="38" t="str">
        <f>IF(OR(B44&gt;5,B44&lt;0),"Ranking must be between 1 and 5!","")</f>
        <v>Ranking must be between 1 and 5!</v>
      </c>
    </row>
    <row r="45" spans="1:6" x14ac:dyDescent="0.25">
      <c r="A45" s="12" t="s">
        <v>90</v>
      </c>
      <c r="B45" s="40" t="s">
        <v>48</v>
      </c>
      <c r="C45" s="41" t="s">
        <v>48</v>
      </c>
      <c r="E45" s="39" t="str">
        <f>IF(OR(C45&gt;100,C45&lt;0),"Points must be between 0 and 100!","")</f>
        <v>Points must be between 0 and 100!</v>
      </c>
      <c r="F45" s="38" t="str">
        <f>IF(OR(B45&gt;5,B45&lt;0),"Ranking must be between 1 and 5!","")</f>
        <v>Ranking must be between 1 and 5!</v>
      </c>
    </row>
    <row r="46" spans="1:6" x14ac:dyDescent="0.25">
      <c r="A46" s="12" t="s">
        <v>91</v>
      </c>
      <c r="B46" s="40" t="s">
        <v>48</v>
      </c>
      <c r="C46" s="41" t="s">
        <v>48</v>
      </c>
      <c r="E46" s="39" t="str">
        <f>IF(OR(C46&gt;100,C46&lt;0),"Points must be between 0 and 100!","")</f>
        <v>Points must be between 0 and 100!</v>
      </c>
      <c r="F46" s="38" t="str">
        <f>IF(OR(B46&gt;5,B46&lt;0),"Ranking must be between 1 and 5!","")</f>
        <v>Ranking must be between 1 and 5!</v>
      </c>
    </row>
    <row r="47" spans="1:6" x14ac:dyDescent="0.25">
      <c r="A47" s="12" t="s">
        <v>92</v>
      </c>
      <c r="B47" s="40" t="s">
        <v>48</v>
      </c>
      <c r="C47" s="41" t="s">
        <v>48</v>
      </c>
      <c r="E47" s="39" t="str">
        <f>IF(OR(C47&gt;100,C47&lt;0),"Points must be between 0 and 100!","")</f>
        <v>Points must be between 0 and 100!</v>
      </c>
      <c r="F47" s="38" t="str">
        <f>IF(OR(B47&gt;5,B47&lt;0),"Ranking must be between 1 and 5!","")</f>
        <v>Ranking must be between 1 and 5!</v>
      </c>
    </row>
    <row r="48" spans="1:6" x14ac:dyDescent="0.25">
      <c r="A48" s="12" t="s">
        <v>93</v>
      </c>
      <c r="B48" s="40" t="s">
        <v>48</v>
      </c>
      <c r="C48" s="41" t="s">
        <v>48</v>
      </c>
      <c r="E48" s="39" t="str">
        <f>IF(OR(C48&gt;100,C48&lt;0),"Points must be between 0 and 100!","")</f>
        <v>Points must be between 0 and 100!</v>
      </c>
      <c r="F48" s="38" t="str">
        <f>IF(OR(B48&gt;5,B48&lt;0),"Ranking must be between 1 and 5!","")</f>
        <v>Ranking must be between 1 and 5!</v>
      </c>
    </row>
    <row r="51" spans="4:5" ht="34" x14ac:dyDescent="0.4">
      <c r="D51" s="55" t="e">
        <f>SUM(D3+D11+D19+D27+D35+D43)</f>
        <v>#VALUE!</v>
      </c>
      <c r="E51" s="56" t="s">
        <v>61</v>
      </c>
    </row>
    <row r="52" spans="4:5" ht="47" x14ac:dyDescent="0.55000000000000004">
      <c r="D52" s="57" t="e">
        <f>IF(OR(D51&gt;1,D51&lt;1),"ERROR!","")</f>
        <v>#VALUE!</v>
      </c>
      <c r="E52" s="57" t="s">
        <v>64</v>
      </c>
    </row>
  </sheetData>
  <sheetProtection algorithmName="SHA-512" hashValue="XPxcT0CKiTDedpDrNSd/koaEXbt75qYQ8mQXKrsK7Mwl1/gdSrwoDKTgdumW4mCO9RCsWPmYJj9LpoKjepSuVg==" saltValue="oAk0+Wl9xrexQgZhZWPHlg==" spinCount="100000" sheet="1" scenarios="1" selectLockedCells="1"/>
  <pageMargins left="0.7" right="0.7" top="0.75" bottom="0.75" header="0.3" footer="0.3"/>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tabColor theme="8"/>
  </sheetPr>
  <dimension ref="A1:C41"/>
  <sheetViews>
    <sheetView zoomScale="150" zoomScaleNormal="150" zoomScalePageLayoutView="150" workbookViewId="0"/>
  </sheetViews>
  <sheetFormatPr baseColWidth="10" defaultRowHeight="17" x14ac:dyDescent="0.2"/>
  <cols>
    <col min="1" max="1" width="45.33203125" style="50" customWidth="1"/>
    <col min="2" max="2" width="21.6640625" style="50" customWidth="1"/>
    <col min="3" max="3" width="10.83203125" style="46"/>
  </cols>
  <sheetData>
    <row r="1" spans="1:2" x14ac:dyDescent="0.2">
      <c r="A1" s="47" t="s">
        <v>56</v>
      </c>
      <c r="B1" s="48" t="s">
        <v>54</v>
      </c>
    </row>
    <row r="2" spans="1:2" x14ac:dyDescent="0.2">
      <c r="A2" s="49">
        <v>20000</v>
      </c>
      <c r="B2" s="54" t="e">
        <f>'Issue Scoring'!D$3*'Issue Scoring'!C4</f>
        <v>#VALUE!</v>
      </c>
    </row>
    <row r="3" spans="1:2" x14ac:dyDescent="0.2">
      <c r="A3" s="49">
        <v>15000</v>
      </c>
      <c r="B3" s="54" t="e">
        <f>'Issue Scoring'!D$3*'Issue Scoring'!C5</f>
        <v>#VALUE!</v>
      </c>
    </row>
    <row r="4" spans="1:2" x14ac:dyDescent="0.2">
      <c r="A4" s="49">
        <v>10000</v>
      </c>
      <c r="B4" s="54" t="e">
        <f>'Issue Scoring'!D$3*'Issue Scoring'!C6</f>
        <v>#VALUE!</v>
      </c>
    </row>
    <row r="5" spans="1:2" x14ac:dyDescent="0.2">
      <c r="A5" s="49">
        <v>5000</v>
      </c>
      <c r="B5" s="54" t="e">
        <f>'Issue Scoring'!D$3*'Issue Scoring'!C7</f>
        <v>#VALUE!</v>
      </c>
    </row>
    <row r="6" spans="1:2" x14ac:dyDescent="0.2">
      <c r="A6" s="49">
        <v>0</v>
      </c>
      <c r="B6" s="54" t="e">
        <f>'Issue Scoring'!D$3*'Issue Scoring'!C8</f>
        <v>#VALUE!</v>
      </c>
    </row>
    <row r="7" spans="1:2" x14ac:dyDescent="0.2">
      <c r="A7" s="49"/>
      <c r="B7" s="54"/>
    </row>
    <row r="8" spans="1:2" x14ac:dyDescent="0.2">
      <c r="A8" s="47" t="s">
        <v>55</v>
      </c>
      <c r="B8" s="54"/>
    </row>
    <row r="9" spans="1:2" x14ac:dyDescent="0.2">
      <c r="A9" s="51" t="s">
        <v>74</v>
      </c>
      <c r="B9" s="54" t="e">
        <f>'Issue Scoring'!D$11*'Issue Scoring'!C12</f>
        <v>#VALUE!</v>
      </c>
    </row>
    <row r="10" spans="1:2" x14ac:dyDescent="0.2">
      <c r="A10" s="51" t="s">
        <v>75</v>
      </c>
      <c r="B10" s="54" t="e">
        <f>'Issue Scoring'!D$11*'Issue Scoring'!C13</f>
        <v>#VALUE!</v>
      </c>
    </row>
    <row r="11" spans="1:2" x14ac:dyDescent="0.2">
      <c r="A11" s="51" t="s">
        <v>76</v>
      </c>
      <c r="B11" s="54" t="e">
        <f>'Issue Scoring'!D$11*'Issue Scoring'!C14</f>
        <v>#VALUE!</v>
      </c>
    </row>
    <row r="12" spans="1:2" x14ac:dyDescent="0.2">
      <c r="A12" s="51" t="s">
        <v>77</v>
      </c>
      <c r="B12" s="54" t="e">
        <f>'Issue Scoring'!D$11*'Issue Scoring'!C15</f>
        <v>#VALUE!</v>
      </c>
    </row>
    <row r="13" spans="1:2" x14ac:dyDescent="0.2">
      <c r="A13" s="51" t="s">
        <v>78</v>
      </c>
      <c r="B13" s="54" t="e">
        <f>'Issue Scoring'!D$11*'Issue Scoring'!C16</f>
        <v>#VALUE!</v>
      </c>
    </row>
    <row r="14" spans="1:2" x14ac:dyDescent="0.2">
      <c r="A14" s="51"/>
      <c r="B14" s="54"/>
    </row>
    <row r="15" spans="1:2" x14ac:dyDescent="0.2">
      <c r="A15" s="47" t="s">
        <v>57</v>
      </c>
      <c r="B15" s="54"/>
    </row>
    <row r="16" spans="1:2" x14ac:dyDescent="0.2">
      <c r="A16" s="51" t="s">
        <v>79</v>
      </c>
      <c r="B16" s="54" t="e">
        <f>'Issue Scoring'!D$19*'Issue Scoring'!C20</f>
        <v>#VALUE!</v>
      </c>
    </row>
    <row r="17" spans="1:2" x14ac:dyDescent="0.2">
      <c r="A17" s="52" t="s">
        <v>80</v>
      </c>
      <c r="B17" s="54" t="e">
        <f>'Issue Scoring'!D$19*'Issue Scoring'!C21</f>
        <v>#VALUE!</v>
      </c>
    </row>
    <row r="18" spans="1:2" x14ac:dyDescent="0.2">
      <c r="A18" s="51" t="s">
        <v>81</v>
      </c>
      <c r="B18" s="54" t="e">
        <f>'Issue Scoring'!D$19*'Issue Scoring'!C22</f>
        <v>#VALUE!</v>
      </c>
    </row>
    <row r="19" spans="1:2" x14ac:dyDescent="0.2">
      <c r="A19" s="51" t="s">
        <v>82</v>
      </c>
      <c r="B19" s="54" t="e">
        <f>'Issue Scoring'!D$19*'Issue Scoring'!C23</f>
        <v>#VALUE!</v>
      </c>
    </row>
    <row r="20" spans="1:2" x14ac:dyDescent="0.2">
      <c r="A20" s="51" t="s">
        <v>83</v>
      </c>
      <c r="B20" s="54" t="e">
        <f>'Issue Scoring'!D$19*'Issue Scoring'!C24</f>
        <v>#VALUE!</v>
      </c>
    </row>
    <row r="21" spans="1:2" x14ac:dyDescent="0.2">
      <c r="A21" s="51"/>
      <c r="B21" s="54"/>
    </row>
    <row r="22" spans="1:2" x14ac:dyDescent="0.2">
      <c r="A22" s="47" t="s">
        <v>58</v>
      </c>
      <c r="B22" s="54"/>
    </row>
    <row r="23" spans="1:2" x14ac:dyDescent="0.2">
      <c r="A23" s="53">
        <v>0.2</v>
      </c>
      <c r="B23" s="54" t="e">
        <f>'Issue Scoring'!D$27*'Issue Scoring'!C28</f>
        <v>#VALUE!</v>
      </c>
    </row>
    <row r="24" spans="1:2" x14ac:dyDescent="0.2">
      <c r="A24" s="53">
        <v>0.15</v>
      </c>
      <c r="B24" s="54" t="e">
        <f>'Issue Scoring'!D$27*'Issue Scoring'!C29</f>
        <v>#VALUE!</v>
      </c>
    </row>
    <row r="25" spans="1:2" x14ac:dyDescent="0.2">
      <c r="A25" s="53">
        <v>0.1</v>
      </c>
      <c r="B25" s="54" t="e">
        <f>'Issue Scoring'!D$27*'Issue Scoring'!C30</f>
        <v>#VALUE!</v>
      </c>
    </row>
    <row r="26" spans="1:2" x14ac:dyDescent="0.2">
      <c r="A26" s="53">
        <v>0.05</v>
      </c>
      <c r="B26" s="54" t="e">
        <f>'Issue Scoring'!D$27*'Issue Scoring'!C31</f>
        <v>#VALUE!</v>
      </c>
    </row>
    <row r="27" spans="1:2" x14ac:dyDescent="0.2">
      <c r="A27" s="53">
        <v>0</v>
      </c>
      <c r="B27" s="54" t="e">
        <f>'Issue Scoring'!D$27*'Issue Scoring'!C32</f>
        <v>#VALUE!</v>
      </c>
    </row>
    <row r="28" spans="1:2" x14ac:dyDescent="0.2">
      <c r="A28" s="51"/>
      <c r="B28" s="54"/>
    </row>
    <row r="29" spans="1:2" x14ac:dyDescent="0.2">
      <c r="A29" s="47" t="s">
        <v>59</v>
      </c>
      <c r="B29" s="54"/>
    </row>
    <row r="30" spans="1:2" x14ac:dyDescent="0.2">
      <c r="A30" s="51" t="s">
        <v>84</v>
      </c>
      <c r="B30" s="54" t="e">
        <f>'Issue Scoring'!D$35*'Issue Scoring'!C36</f>
        <v>#VALUE!</v>
      </c>
    </row>
    <row r="31" spans="1:2" x14ac:dyDescent="0.2">
      <c r="A31" s="51" t="s">
        <v>85</v>
      </c>
      <c r="B31" s="54" t="e">
        <f>'Issue Scoring'!D$35*'Issue Scoring'!C37</f>
        <v>#VALUE!</v>
      </c>
    </row>
    <row r="32" spans="1:2" x14ac:dyDescent="0.2">
      <c r="A32" s="51" t="s">
        <v>86</v>
      </c>
      <c r="B32" s="54" t="e">
        <f>'Issue Scoring'!D$35*'Issue Scoring'!C38</f>
        <v>#VALUE!</v>
      </c>
    </row>
    <row r="33" spans="1:2" x14ac:dyDescent="0.2">
      <c r="A33" s="51" t="s">
        <v>87</v>
      </c>
      <c r="B33" s="54" t="e">
        <f>'Issue Scoring'!D$35*'Issue Scoring'!C39</f>
        <v>#VALUE!</v>
      </c>
    </row>
    <row r="34" spans="1:2" x14ac:dyDescent="0.2">
      <c r="A34" s="51" t="s">
        <v>88</v>
      </c>
      <c r="B34" s="54" t="e">
        <f>'Issue Scoring'!D$35*'Issue Scoring'!C40</f>
        <v>#VALUE!</v>
      </c>
    </row>
    <row r="35" spans="1:2" x14ac:dyDescent="0.2">
      <c r="A35" s="51"/>
      <c r="B35" s="54"/>
    </row>
    <row r="36" spans="1:2" x14ac:dyDescent="0.2">
      <c r="A36" s="47" t="s">
        <v>60</v>
      </c>
      <c r="B36" s="54"/>
    </row>
    <row r="37" spans="1:2" x14ac:dyDescent="0.2">
      <c r="A37" s="51" t="s">
        <v>89</v>
      </c>
      <c r="B37" s="54" t="e">
        <f>'Issue Scoring'!D$43*'Issue Scoring'!C44</f>
        <v>#VALUE!</v>
      </c>
    </row>
    <row r="38" spans="1:2" x14ac:dyDescent="0.2">
      <c r="A38" s="51" t="s">
        <v>90</v>
      </c>
      <c r="B38" s="54" t="e">
        <f>'Issue Scoring'!D$43*'Issue Scoring'!C45</f>
        <v>#VALUE!</v>
      </c>
    </row>
    <row r="39" spans="1:2" x14ac:dyDescent="0.2">
      <c r="A39" s="51" t="s">
        <v>94</v>
      </c>
      <c r="B39" s="54" t="e">
        <f>'Issue Scoring'!D$43*'Issue Scoring'!C46</f>
        <v>#VALUE!</v>
      </c>
    </row>
    <row r="40" spans="1:2" x14ac:dyDescent="0.2">
      <c r="A40" s="51" t="s">
        <v>92</v>
      </c>
      <c r="B40" s="54" t="e">
        <f>'Issue Scoring'!D$43*'Issue Scoring'!C47</f>
        <v>#VALUE!</v>
      </c>
    </row>
    <row r="41" spans="1:2" x14ac:dyDescent="0.2">
      <c r="A41" s="51" t="s">
        <v>93</v>
      </c>
      <c r="B41" s="54" t="e">
        <f>'Issue Scoring'!D$43*'Issue Scoring'!C48</f>
        <v>#VALUE!</v>
      </c>
    </row>
  </sheetData>
  <sheetProtection algorithmName="SHA-512" hashValue="IgrbXJir8HtIioFTM6MB7C6Ie59mFCU7HnkHJ/xDb2ARKWjhv7InpSCDkGPt3oilmVebEqGVfeYiCk5APpnEqA==" saltValue="BexXTPEKNGEq+RCuatD1Ew==" spinCount="100000" sheet="1" objects="1" scenarios="1" selectLockedCells="1" selectUnlockedCells="1"/>
  <pageMargins left="0.7" right="0.7" top="0.75" bottom="0.75" header="0.3" footer="0.3"/>
  <pageSetup orientation="portrait" horizontalDpi="0" verticalDpi="0"/>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tabColor rgb="FFFF0000"/>
  </sheetPr>
  <dimension ref="A2:J46"/>
  <sheetViews>
    <sheetView zoomScale="91" zoomScaleNormal="91" zoomScalePageLayoutView="91" workbookViewId="0">
      <selection activeCell="C4" sqref="C4"/>
    </sheetView>
  </sheetViews>
  <sheetFormatPr baseColWidth="10" defaultRowHeight="21" x14ac:dyDescent="0.25"/>
  <cols>
    <col min="1" max="1" width="12.5" style="22" bestFit="1" customWidth="1"/>
    <col min="2" max="2" width="27" customWidth="1"/>
    <col min="3" max="3" width="30.6640625" customWidth="1"/>
    <col min="4" max="4" width="29.83203125" customWidth="1"/>
    <col min="5" max="5" width="30.5" customWidth="1"/>
    <col min="6" max="6" width="30" customWidth="1"/>
    <col min="7" max="8" width="29.6640625" customWidth="1"/>
    <col min="9" max="9" width="30.1640625" customWidth="1"/>
    <col min="10" max="10" width="48.5" customWidth="1"/>
  </cols>
  <sheetData>
    <row r="2" spans="1:10" s="1" customFormat="1" ht="24" x14ac:dyDescent="0.3">
      <c r="A2" s="58" t="s">
        <v>62</v>
      </c>
      <c r="B2" s="60" t="s">
        <v>29</v>
      </c>
      <c r="C2" s="60" t="s">
        <v>30</v>
      </c>
      <c r="D2" s="60" t="s">
        <v>31</v>
      </c>
      <c r="E2" s="60" t="s">
        <v>32</v>
      </c>
      <c r="F2" s="60" t="s">
        <v>33</v>
      </c>
      <c r="G2" s="60" t="s">
        <v>34</v>
      </c>
      <c r="H2" s="60" t="s">
        <v>35</v>
      </c>
      <c r="I2" s="60" t="s">
        <v>36</v>
      </c>
    </row>
    <row r="3" spans="1:10" s="1" customFormat="1" x14ac:dyDescent="0.25">
      <c r="A3" s="22"/>
      <c r="B3"/>
      <c r="C3"/>
      <c r="D3"/>
      <c r="E3"/>
      <c r="F3"/>
      <c r="G3"/>
      <c r="H3"/>
      <c r="I3"/>
    </row>
    <row r="4" spans="1:10" ht="35" x14ac:dyDescent="0.25">
      <c r="A4" s="58" t="s">
        <v>2</v>
      </c>
      <c r="B4" s="25" t="s">
        <v>45</v>
      </c>
      <c r="C4" s="16" t="s">
        <v>48</v>
      </c>
      <c r="D4" s="16" t="s">
        <v>48</v>
      </c>
      <c r="E4" s="16" t="s">
        <v>48</v>
      </c>
      <c r="F4" s="16" t="s">
        <v>48</v>
      </c>
      <c r="G4" s="16" t="s">
        <v>48</v>
      </c>
      <c r="H4" s="16" t="s">
        <v>48</v>
      </c>
      <c r="I4" s="44" t="s">
        <v>48</v>
      </c>
    </row>
    <row r="5" spans="1:10" ht="38" customHeight="1" x14ac:dyDescent="0.25">
      <c r="C5" s="17" t="str">
        <f>IF(OR(C4&gt;20,C4&lt;0),"Enter a bonus between $0 and $20 (thousand)","")</f>
        <v>Enter a bonus between $0 and $20 (thousand)</v>
      </c>
      <c r="D5" s="17" t="str">
        <f t="shared" ref="D5:I5" si="0">IF(OR(D4&gt;20,D4&lt;0),"Enter a bonus between $0 and $20 (thousand)","")</f>
        <v>Enter a bonus between $0 and $20 (thousand)</v>
      </c>
      <c r="E5" s="17" t="str">
        <f t="shared" si="0"/>
        <v>Enter a bonus between $0 and $20 (thousand)</v>
      </c>
      <c r="F5" s="17" t="str">
        <f t="shared" si="0"/>
        <v>Enter a bonus between $0 and $20 (thousand)</v>
      </c>
      <c r="G5" s="17" t="str">
        <f t="shared" si="0"/>
        <v>Enter a bonus between $0 and $20 (thousand)</v>
      </c>
      <c r="H5" s="17" t="str">
        <f t="shared" si="0"/>
        <v>Enter a bonus between $0 and $20 (thousand)</v>
      </c>
      <c r="I5" s="17" t="str">
        <f t="shared" si="0"/>
        <v>Enter a bonus between $0 and $20 (thousand)</v>
      </c>
    </row>
    <row r="6" spans="1:10" ht="69" x14ac:dyDescent="0.25">
      <c r="A6" s="59" t="s">
        <v>40</v>
      </c>
      <c r="B6" s="25" t="s">
        <v>47</v>
      </c>
      <c r="C6" s="18" t="s">
        <v>48</v>
      </c>
      <c r="D6" s="18" t="s">
        <v>48</v>
      </c>
      <c r="E6" s="18" t="s">
        <v>48</v>
      </c>
      <c r="F6" s="18" t="s">
        <v>48</v>
      </c>
      <c r="G6" s="18" t="s">
        <v>48</v>
      </c>
      <c r="H6" s="18" t="s">
        <v>48</v>
      </c>
      <c r="I6" s="44" t="s">
        <v>48</v>
      </c>
    </row>
    <row r="7" spans="1:10" ht="41" customHeight="1" x14ac:dyDescent="0.25">
      <c r="C7" s="17" t="str">
        <f>IF(OR(C6&gt;4,C6&lt;0),"Enter flexible work days between 0 and 4 (days per week)","")</f>
        <v>Enter flexible work days between 0 and 4 (days per week)</v>
      </c>
      <c r="D7" s="17" t="str">
        <f t="shared" ref="D7:I7" si="1">IF(OR(D6&gt;4,D6&lt;0),"Enter flexible work days between 0 and 4 (days per week)","")</f>
        <v>Enter flexible work days between 0 and 4 (days per week)</v>
      </c>
      <c r="E7" s="17" t="str">
        <f t="shared" si="1"/>
        <v>Enter flexible work days between 0 and 4 (days per week)</v>
      </c>
      <c r="F7" s="17" t="str">
        <f t="shared" si="1"/>
        <v>Enter flexible work days between 0 and 4 (days per week)</v>
      </c>
      <c r="G7" s="17" t="str">
        <f t="shared" si="1"/>
        <v>Enter flexible work days between 0 and 4 (days per week)</v>
      </c>
      <c r="H7" s="17" t="str">
        <f t="shared" si="1"/>
        <v>Enter flexible work days between 0 and 4 (days per week)</v>
      </c>
      <c r="I7" s="17" t="str">
        <f t="shared" si="1"/>
        <v>Enter flexible work days between 0 and 4 (days per week)</v>
      </c>
    </row>
    <row r="8" spans="1:10" ht="103" x14ac:dyDescent="0.25">
      <c r="A8" s="58" t="s">
        <v>44</v>
      </c>
      <c r="B8" s="25" t="s">
        <v>46</v>
      </c>
      <c r="C8" s="18" t="s">
        <v>48</v>
      </c>
      <c r="D8" s="18" t="s">
        <v>48</v>
      </c>
      <c r="E8" s="18" t="s">
        <v>48</v>
      </c>
      <c r="F8" s="18" t="s">
        <v>48</v>
      </c>
      <c r="G8" s="18" t="s">
        <v>48</v>
      </c>
      <c r="H8" s="18" t="s">
        <v>48</v>
      </c>
      <c r="I8" s="44" t="s">
        <v>48</v>
      </c>
    </row>
    <row r="9" spans="1:10" ht="69" customHeight="1" x14ac:dyDescent="0.25">
      <c r="C9" s="17" t="str">
        <f t="shared" ref="C9:I9" si="2">IF(OR(LEFT(C8)="0",C8="1P",C8="1p",C8="1F",C8="1f",C8="2P",C8="2p",C8="2f",C8="2F"),"","Enter '0' for zero, '1P' for one for 6 months, '1F' for one for 12 months, '2P' for two for 6 months, or '2F' for two for 12 months")</f>
        <v>Enter '0' for zero, '1P' for one for 6 months, '1F' for one for 12 months, '2P' for two for 6 months, or '2F' for two for 12 months</v>
      </c>
      <c r="D9" s="17" t="str">
        <f t="shared" si="2"/>
        <v>Enter '0' for zero, '1P' for one for 6 months, '1F' for one for 12 months, '2P' for two for 6 months, or '2F' for two for 12 months</v>
      </c>
      <c r="E9" s="17" t="str">
        <f t="shared" si="2"/>
        <v>Enter '0' for zero, '1P' for one for 6 months, '1F' for one for 12 months, '2P' for two for 6 months, or '2F' for two for 12 months</v>
      </c>
      <c r="F9" s="17" t="str">
        <f t="shared" si="2"/>
        <v>Enter '0' for zero, '1P' for one for 6 months, '1F' for one for 12 months, '2P' for two for 6 months, or '2F' for two for 12 months</v>
      </c>
      <c r="G9" s="17" t="str">
        <f t="shared" si="2"/>
        <v>Enter '0' for zero, '1P' for one for 6 months, '1F' for one for 12 months, '2P' for two for 6 months, or '2F' for two for 12 months</v>
      </c>
      <c r="H9" s="17" t="str">
        <f t="shared" si="2"/>
        <v>Enter '0' for zero, '1P' for one for 6 months, '1F' for one for 12 months, '2P' for two for 6 months, or '2F' for two for 12 months</v>
      </c>
      <c r="I9" s="17" t="str">
        <f t="shared" si="2"/>
        <v>Enter '0' for zero, '1P' for one for 6 months, '1F' for one for 12 months, '2P' for two for 6 months, or '2F' for two for 12 months</v>
      </c>
    </row>
    <row r="10" spans="1:10" ht="35" x14ac:dyDescent="0.25">
      <c r="A10" s="58" t="s">
        <v>5</v>
      </c>
      <c r="B10" s="25" t="s">
        <v>49</v>
      </c>
      <c r="C10" s="18" t="s">
        <v>48</v>
      </c>
      <c r="D10" s="18" t="s">
        <v>48</v>
      </c>
      <c r="E10" s="18" t="s">
        <v>48</v>
      </c>
      <c r="F10" s="18" t="s">
        <v>48</v>
      </c>
      <c r="G10" s="18" t="s">
        <v>48</v>
      </c>
      <c r="H10" s="18" t="s">
        <v>48</v>
      </c>
      <c r="I10" s="44" t="s">
        <v>48</v>
      </c>
    </row>
    <row r="11" spans="1:10" ht="35" x14ac:dyDescent="0.25">
      <c r="C11" s="17" t="str">
        <f>IF(OR(C10&gt;20,C10&lt;0),"Enter a salary increase between 0 and 20 (percent)","")</f>
        <v>Enter a salary increase between 0 and 20 (percent)</v>
      </c>
      <c r="D11" s="17" t="str">
        <f t="shared" ref="D11:I11" si="3">IF(OR(D10&gt;20,D10&lt;0),"Enter a salary increase between 0 and 20 (percent)","")</f>
        <v>Enter a salary increase between 0 and 20 (percent)</v>
      </c>
      <c r="E11" s="17" t="str">
        <f t="shared" si="3"/>
        <v>Enter a salary increase between 0 and 20 (percent)</v>
      </c>
      <c r="F11" s="17" t="str">
        <f t="shared" si="3"/>
        <v>Enter a salary increase between 0 and 20 (percent)</v>
      </c>
      <c r="G11" s="17" t="str">
        <f t="shared" si="3"/>
        <v>Enter a salary increase between 0 and 20 (percent)</v>
      </c>
      <c r="H11" s="17" t="str">
        <f t="shared" si="3"/>
        <v>Enter a salary increase between 0 and 20 (percent)</v>
      </c>
      <c r="I11" s="17" t="str">
        <f t="shared" si="3"/>
        <v>Enter a salary increase between 0 and 20 (percent)</v>
      </c>
    </row>
    <row r="12" spans="1:10" ht="69" x14ac:dyDescent="0.25">
      <c r="A12" s="58" t="s">
        <v>41</v>
      </c>
      <c r="B12" s="25" t="s">
        <v>43</v>
      </c>
      <c r="C12" s="18" t="s">
        <v>48</v>
      </c>
      <c r="D12" s="18" t="s">
        <v>48</v>
      </c>
      <c r="E12" s="18" t="s">
        <v>48</v>
      </c>
      <c r="F12" s="18" t="s">
        <v>48</v>
      </c>
      <c r="G12" s="18" t="s">
        <v>48</v>
      </c>
      <c r="H12" s="18" t="s">
        <v>48</v>
      </c>
      <c r="I12" s="44" t="s">
        <v>48</v>
      </c>
    </row>
    <row r="13" spans="1:10" ht="33" customHeight="1" x14ac:dyDescent="0.25">
      <c r="C13" s="17" t="str">
        <f>IF(OR(C12&gt;4,C12&lt;0),"Enter vacation days between 0 and 4 (days per week)","")</f>
        <v>Enter vacation days between 0 and 4 (days per week)</v>
      </c>
      <c r="D13" s="17" t="str">
        <f t="shared" ref="D13:I13" si="4">IF(OR(D12&gt;4,D12&lt;0),"Enter vacation days between 0 and 4 (days per week)","")</f>
        <v>Enter vacation days between 0 and 4 (days per week)</v>
      </c>
      <c r="E13" s="17" t="str">
        <f t="shared" si="4"/>
        <v>Enter vacation days between 0 and 4 (days per week)</v>
      </c>
      <c r="F13" s="17" t="str">
        <f t="shared" si="4"/>
        <v>Enter vacation days between 0 and 4 (days per week)</v>
      </c>
      <c r="G13" s="17" t="str">
        <f t="shared" si="4"/>
        <v>Enter vacation days between 0 and 4 (days per week)</v>
      </c>
      <c r="H13" s="17" t="str">
        <f t="shared" si="4"/>
        <v>Enter vacation days between 0 and 4 (days per week)</v>
      </c>
      <c r="I13" s="17" t="str">
        <f t="shared" si="4"/>
        <v>Enter vacation days between 0 and 4 (days per week)</v>
      </c>
    </row>
    <row r="14" spans="1:10" ht="86" x14ac:dyDescent="0.25">
      <c r="A14" s="58" t="s">
        <v>7</v>
      </c>
      <c r="B14" s="25" t="s">
        <v>42</v>
      </c>
      <c r="C14" s="18" t="s">
        <v>48</v>
      </c>
      <c r="D14" s="18" t="s">
        <v>48</v>
      </c>
      <c r="E14" s="18" t="s">
        <v>48</v>
      </c>
      <c r="F14" s="18" t="s">
        <v>48</v>
      </c>
      <c r="G14" s="18" t="s">
        <v>48</v>
      </c>
      <c r="H14" s="18" t="s">
        <v>48</v>
      </c>
      <c r="I14" s="44" t="s">
        <v>48</v>
      </c>
      <c r="J14" s="19"/>
    </row>
    <row r="15" spans="1:10" ht="77" customHeight="1" x14ac:dyDescent="0.25">
      <c r="C15" s="17" t="str">
        <f t="shared" ref="C15:H15" si="5">IF(OR(LEFT(C14)="0",LEFT(C14)="2",LEFT(C14)="4",LEFT(C14)="6",LEFT(C14)="8"),"","Enter '0' for zero, '2' for two meetings, '4' for four meetings, '6' for 6 meetings, or '8' for eight meetings")</f>
        <v>Enter '0' for zero, '2' for two meetings, '4' for four meetings, '6' for 6 meetings, or '8' for eight meetings</v>
      </c>
      <c r="D15" s="17" t="str">
        <f t="shared" si="5"/>
        <v>Enter '0' for zero, '2' for two meetings, '4' for four meetings, '6' for 6 meetings, or '8' for eight meetings</v>
      </c>
      <c r="E15" s="17" t="str">
        <f t="shared" si="5"/>
        <v>Enter '0' for zero, '2' for two meetings, '4' for four meetings, '6' for 6 meetings, or '8' for eight meetings</v>
      </c>
      <c r="F15" s="17" t="str">
        <f t="shared" si="5"/>
        <v>Enter '0' for zero, '2' for two meetings, '4' for four meetings, '6' for 6 meetings, or '8' for eight meetings</v>
      </c>
      <c r="G15" s="17" t="str">
        <f t="shared" si="5"/>
        <v>Enter '0' for zero, '2' for two meetings, '4' for four meetings, '6' for 6 meetings, or '8' for eight meetings</v>
      </c>
      <c r="H15" s="17" t="str">
        <f t="shared" si="5"/>
        <v>Enter '0' for zero, '2' for two meetings, '4' for four meetings, '6' for 6 meetings, or '8' for eight meetings</v>
      </c>
      <c r="I15" s="17" t="str">
        <f t="shared" ref="I15" si="6">IF(OR(LEFT(I14)="0",LEFT(I14)="2",LEFT(I14)="4",LEFT(I14)="6",LEFT(I14)="8"),"","Enter '0' for zero, '2' for two meetings, '4' for four meetings, '6' for 6 meetings, or '8' for eight meetings""")</f>
        <v>Enter '0' for zero, '2' for two meetings, '4' for four meetings, '6' for 6 meetings, or '8' for eight meetings"</v>
      </c>
    </row>
    <row r="17" spans="2:10" ht="35" x14ac:dyDescent="0.25">
      <c r="B17" s="20" t="s">
        <v>37</v>
      </c>
      <c r="C17" s="17" t="str">
        <f t="shared" ref="C17:I17" si="7">IF(OR(C5&lt;&gt;"",C7&lt;&gt;"",C9&lt;&gt;"",C11&lt;&gt;"",C13&lt;&gt;"",C15&lt;&gt;""),"At least one of the entries has an error.  See above.","")</f>
        <v>At least one of the entries has an error.  See above.</v>
      </c>
      <c r="D17" s="17" t="str">
        <f t="shared" si="7"/>
        <v>At least one of the entries has an error.  See above.</v>
      </c>
      <c r="E17" s="17" t="str">
        <f t="shared" si="7"/>
        <v>At least one of the entries has an error.  See above.</v>
      </c>
      <c r="F17" s="17" t="str">
        <f t="shared" si="7"/>
        <v>At least one of the entries has an error.  See above.</v>
      </c>
      <c r="G17" s="17" t="str">
        <f t="shared" si="7"/>
        <v>At least one of the entries has an error.  See above.</v>
      </c>
      <c r="H17" s="17" t="str">
        <f t="shared" si="7"/>
        <v>At least one of the entries has an error.  See above.</v>
      </c>
      <c r="I17" s="17" t="str">
        <f t="shared" si="7"/>
        <v>At least one of the entries has an error.  See above.</v>
      </c>
    </row>
    <row r="18" spans="2:10" x14ac:dyDescent="0.25">
      <c r="B18" s="20"/>
    </row>
    <row r="19" spans="2:10" ht="24" x14ac:dyDescent="0.3">
      <c r="B19" s="20" t="s">
        <v>38</v>
      </c>
      <c r="C19" s="43" t="str">
        <f>IF(C17&lt;&gt;"","Incomplete",'score deals'!G17)</f>
        <v>Incomplete</v>
      </c>
      <c r="D19" s="43" t="str">
        <f>IF(D17&lt;&gt;"","Incomplete",'score deals'!H17)</f>
        <v>Incomplete</v>
      </c>
      <c r="E19" s="43" t="str">
        <f>IF(E17&lt;&gt;"","Incomplete",'score deals'!I17)</f>
        <v>Incomplete</v>
      </c>
      <c r="F19" s="43" t="str">
        <f>IF(F17&lt;&gt;"","Incomplete",'score deals'!J17)</f>
        <v>Incomplete</v>
      </c>
      <c r="G19" s="43" t="str">
        <f>IF(G17&lt;&gt;"","Incomplete",'score deals'!K17)</f>
        <v>Incomplete</v>
      </c>
      <c r="H19" s="43" t="str">
        <f>IF(H17&lt;&gt;"","Incomplete",'score deals'!L17)</f>
        <v>Incomplete</v>
      </c>
    </row>
    <row r="21" spans="2:10" ht="73" customHeight="1" x14ac:dyDescent="0.45">
      <c r="B21" s="21" t="s">
        <v>39</v>
      </c>
      <c r="C21" s="42" t="str">
        <f>IF(C17&lt;&gt;"","",IF('score deals'!$B$51=1,"Issue Scoring is Incomplete",'score deals'!G16))</f>
        <v/>
      </c>
      <c r="D21" s="42" t="str">
        <f>IF(D17&lt;&gt;"","",IF('score deals'!$B$51=1,"Issue Scoring is Incomplete",'score deals'!H16))</f>
        <v/>
      </c>
      <c r="E21" s="42" t="str">
        <f>IF(E17&lt;&gt;"","",IF('score deals'!$B$51=1,"Issue Scoring is Incomplete",'score deals'!I16))</f>
        <v/>
      </c>
      <c r="F21" s="42" t="str">
        <f>IF(F17&lt;&gt;"","",IF('score deals'!$B$51=1,"Issue Scoring is Incomplete",'score deals'!J16))</f>
        <v/>
      </c>
      <c r="G21" s="42" t="str">
        <f>IF(G17&lt;&gt;"","",IF('score deals'!$B$51=1,"Issue Scoring is Incomplete",'score deals'!K16))</f>
        <v/>
      </c>
      <c r="H21" s="42" t="str">
        <f>IF(H17&lt;&gt;"","",IF('score deals'!$B$51=1,"Issue Scoring is Incomplete",'score deals'!L16))</f>
        <v/>
      </c>
      <c r="I21" s="45" t="str">
        <f>IF(I17&lt;&gt;"","",IF('score deals'!$B$51=1,"Issue Scoring is Incomplete",'score deals'!F16))</f>
        <v/>
      </c>
      <c r="J21" s="61" t="s">
        <v>71</v>
      </c>
    </row>
    <row r="39" spans="2:3" x14ac:dyDescent="0.25">
      <c r="B39" s="23"/>
      <c r="C39" s="23"/>
    </row>
    <row r="46" spans="2:3" ht="24" x14ac:dyDescent="0.3">
      <c r="B46" s="24"/>
      <c r="C46" s="24"/>
    </row>
  </sheetData>
  <sheetProtection algorithmName="SHA-512" hashValue="xjnQp9UYp3nXYbDEon9rmXB7OD2pEgKTA1I/flxmIkYoKMp2iFBg18bCMSw8YIFCM6MV1d7+VEbBd+CvV9VWvQ==" saltValue="DJamjELNVsgpCzsPhNxKbw==" spinCount="100000" sheet="1" scenarios="1" selectLockedCells="1"/>
  <pageMargins left="0.7" right="0.7" top="0.75" bottom="0.75" header="0.3" footer="0.3"/>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dimension ref="A1:L51"/>
  <sheetViews>
    <sheetView topLeftCell="A31" workbookViewId="0">
      <selection activeCell="A59" sqref="A59"/>
    </sheetView>
  </sheetViews>
  <sheetFormatPr baseColWidth="10" defaultRowHeight="21" x14ac:dyDescent="0.25"/>
  <cols>
    <col min="1" max="1" width="33.1640625" style="31" customWidth="1"/>
    <col min="2" max="2" width="20.5" style="2" customWidth="1"/>
    <col min="3" max="3" width="17.33203125" customWidth="1"/>
    <col min="5" max="5" width="17.5" style="2" customWidth="1"/>
    <col min="6" max="6" width="22.83203125" style="2" customWidth="1"/>
    <col min="7" max="7" width="17.1640625" style="2" customWidth="1"/>
    <col min="8" max="8" width="16.6640625" style="2" customWidth="1"/>
    <col min="9" max="9" width="17" style="2" customWidth="1"/>
    <col min="10" max="10" width="16.6640625" style="2" customWidth="1"/>
    <col min="11" max="11" width="17" style="2" customWidth="1"/>
    <col min="12" max="12" width="16" style="2" customWidth="1"/>
  </cols>
  <sheetData>
    <row r="1" spans="1:12" x14ac:dyDescent="0.25">
      <c r="G1" s="26" t="s">
        <v>30</v>
      </c>
      <c r="H1" s="26" t="s">
        <v>31</v>
      </c>
      <c r="I1" s="26" t="s">
        <v>32</v>
      </c>
      <c r="J1" s="26" t="s">
        <v>33</v>
      </c>
      <c r="K1" s="26" t="s">
        <v>34</v>
      </c>
      <c r="L1" s="26" t="s">
        <v>35</v>
      </c>
    </row>
    <row r="2" spans="1:12" x14ac:dyDescent="0.25">
      <c r="F2" s="26" t="s">
        <v>51</v>
      </c>
      <c r="G2" s="26" t="s">
        <v>52</v>
      </c>
      <c r="H2" s="26" t="s">
        <v>52</v>
      </c>
      <c r="I2" s="26" t="s">
        <v>52</v>
      </c>
      <c r="J2" s="26" t="s">
        <v>52</v>
      </c>
      <c r="K2" s="26" t="s">
        <v>52</v>
      </c>
      <c r="L2" s="26" t="s">
        <v>52</v>
      </c>
    </row>
    <row r="3" spans="1:12" x14ac:dyDescent="0.25">
      <c r="A3" s="28" t="s">
        <v>2</v>
      </c>
      <c r="B3" s="29" t="s">
        <v>50</v>
      </c>
      <c r="E3" s="26" t="s">
        <v>2</v>
      </c>
      <c r="F3" s="20" t="str">
        <f>'(optional) Planning'!I4</f>
        <v>?</v>
      </c>
      <c r="G3" s="20" t="str">
        <f>'(optional) Planning'!C4</f>
        <v>?</v>
      </c>
      <c r="H3" s="20" t="str">
        <f>'(optional) Planning'!D4</f>
        <v>?</v>
      </c>
      <c r="I3" s="20" t="str">
        <f>'(optional) Planning'!E4</f>
        <v>?</v>
      </c>
      <c r="J3" s="20" t="str">
        <f>'(optional) Planning'!F4</f>
        <v>?</v>
      </c>
      <c r="K3" s="20" t="str">
        <f>'(optional) Planning'!G4</f>
        <v>?</v>
      </c>
      <c r="L3" s="20" t="str">
        <f>'(optional) Planning'!H4</f>
        <v>?</v>
      </c>
    </row>
    <row r="4" spans="1:12" ht="22" x14ac:dyDescent="0.25">
      <c r="A4" s="30">
        <v>20000</v>
      </c>
      <c r="B4" s="2" t="e">
        <f>'Issue Scoring'!D$3*'Issue Scoring'!C4</f>
        <v>#VALUE!</v>
      </c>
      <c r="E4" s="27" t="s">
        <v>40</v>
      </c>
      <c r="F4" s="20" t="str">
        <f>'(optional) Planning'!I6</f>
        <v>?</v>
      </c>
      <c r="G4" s="20" t="str">
        <f>'(optional) Planning'!C6</f>
        <v>?</v>
      </c>
      <c r="H4" s="20" t="str">
        <f>'(optional) Planning'!D6</f>
        <v>?</v>
      </c>
      <c r="I4" s="20" t="str">
        <f>'(optional) Planning'!E6</f>
        <v>?</v>
      </c>
      <c r="J4" s="20" t="str">
        <f>'(optional) Planning'!F6</f>
        <v>?</v>
      </c>
      <c r="K4" s="20" t="str">
        <f>'(optional) Planning'!G6</f>
        <v>?</v>
      </c>
      <c r="L4" s="20" t="str">
        <f>'(optional) Planning'!H6</f>
        <v>?</v>
      </c>
    </row>
    <row r="5" spans="1:12" x14ac:dyDescent="0.25">
      <c r="A5" s="30">
        <v>15000</v>
      </c>
      <c r="B5" s="2" t="e">
        <f>'Issue Scoring'!D$3*'Issue Scoring'!C5</f>
        <v>#VALUE!</v>
      </c>
      <c r="E5" s="26" t="s">
        <v>44</v>
      </c>
      <c r="F5" s="20" t="str">
        <f>'(optional) Planning'!I8</f>
        <v>?</v>
      </c>
      <c r="G5" s="20" t="str">
        <f>'(optional) Planning'!C8</f>
        <v>?</v>
      </c>
      <c r="H5" s="20" t="str">
        <f>'(optional) Planning'!D8</f>
        <v>?</v>
      </c>
      <c r="I5" s="20" t="str">
        <f>'(optional) Planning'!E8</f>
        <v>?</v>
      </c>
      <c r="J5" s="20" t="str">
        <f>'(optional) Planning'!F8</f>
        <v>?</v>
      </c>
      <c r="K5" s="20" t="str">
        <f>'(optional) Planning'!G8</f>
        <v>?</v>
      </c>
      <c r="L5" s="20" t="str">
        <f>'(optional) Planning'!H8</f>
        <v>?</v>
      </c>
    </row>
    <row r="6" spans="1:12" x14ac:dyDescent="0.25">
      <c r="A6" s="30">
        <v>10000</v>
      </c>
      <c r="B6" s="2" t="e">
        <f>'Issue Scoring'!D$3*'Issue Scoring'!C6</f>
        <v>#VALUE!</v>
      </c>
      <c r="E6" s="26" t="s">
        <v>5</v>
      </c>
      <c r="F6" s="20" t="str">
        <f>'(optional) Planning'!I10</f>
        <v>?</v>
      </c>
      <c r="G6" s="20" t="str">
        <f>'(optional) Planning'!C10</f>
        <v>?</v>
      </c>
      <c r="H6" s="20" t="str">
        <f>'(optional) Planning'!D10</f>
        <v>?</v>
      </c>
      <c r="I6" s="20" t="str">
        <f>'(optional) Planning'!E10</f>
        <v>?</v>
      </c>
      <c r="J6" s="20" t="str">
        <f>'(optional) Planning'!F10</f>
        <v>?</v>
      </c>
      <c r="K6" s="20" t="str">
        <f>'(optional) Planning'!G10</f>
        <v>?</v>
      </c>
      <c r="L6" s="20" t="str">
        <f>'(optional) Planning'!H10</f>
        <v>?</v>
      </c>
    </row>
    <row r="7" spans="1:12" x14ac:dyDescent="0.25">
      <c r="A7" s="30">
        <v>5000</v>
      </c>
      <c r="B7" s="2" t="e">
        <f>'Issue Scoring'!D$3*'Issue Scoring'!C7</f>
        <v>#VALUE!</v>
      </c>
      <c r="E7" s="26" t="s">
        <v>41</v>
      </c>
      <c r="F7" s="20" t="str">
        <f>'(optional) Planning'!I12</f>
        <v>?</v>
      </c>
      <c r="G7" s="20" t="str">
        <f>'(optional) Planning'!C12</f>
        <v>?</v>
      </c>
      <c r="H7" s="20" t="str">
        <f>'(optional) Planning'!D12</f>
        <v>?</v>
      </c>
      <c r="I7" s="20" t="str">
        <f>'(optional) Planning'!E12</f>
        <v>?</v>
      </c>
      <c r="J7" s="20" t="str">
        <f>'(optional) Planning'!F12</f>
        <v>?</v>
      </c>
      <c r="K7" s="20" t="str">
        <f>'(optional) Planning'!G12</f>
        <v>?</v>
      </c>
      <c r="L7" s="20" t="str">
        <f>'(optional) Planning'!H12</f>
        <v>?</v>
      </c>
    </row>
    <row r="8" spans="1:12" x14ac:dyDescent="0.25">
      <c r="A8" s="30">
        <v>0</v>
      </c>
      <c r="B8" s="2" t="e">
        <f>'Issue Scoring'!D$3*'Issue Scoring'!C8</f>
        <v>#VALUE!</v>
      </c>
      <c r="E8" s="26" t="s">
        <v>7</v>
      </c>
      <c r="F8" s="20" t="str">
        <f>'(optional) Planning'!I14</f>
        <v>?</v>
      </c>
      <c r="G8" s="20" t="str">
        <f>'(optional) Planning'!C14</f>
        <v>?</v>
      </c>
      <c r="H8" s="20" t="str">
        <f>'(optional) Planning'!D14</f>
        <v>?</v>
      </c>
      <c r="I8" s="20" t="str">
        <f>'(optional) Planning'!E14</f>
        <v>?</v>
      </c>
      <c r="J8" s="20" t="str">
        <f>'(optional) Planning'!F14</f>
        <v>?</v>
      </c>
      <c r="K8" s="20" t="str">
        <f>'(optional) Planning'!G14</f>
        <v>?</v>
      </c>
      <c r="L8" s="20" t="str">
        <f>'(optional) Planning'!H14</f>
        <v>?</v>
      </c>
    </row>
    <row r="9" spans="1:12" x14ac:dyDescent="0.25">
      <c r="A9" s="30"/>
    </row>
    <row r="10" spans="1:12" x14ac:dyDescent="0.25">
      <c r="E10" s="26" t="s">
        <v>2</v>
      </c>
      <c r="F10" s="2" t="b">
        <f>IF(ISBLANK(F3),"",IF(F3=20,$B4,IF(F3=15,$B5,IF(F3=10,$B6,IF(F3=5,$B7,IF(F3=0,$B8))))))</f>
        <v>0</v>
      </c>
      <c r="G10" s="2" t="b">
        <f t="shared" ref="G10:L10" si="0">IF(ISBLANK(G3),"",IF(G3=20,$B4,IF(G3=15,$B5,IF(G3=10,$B6,IF(G3=5,$B7,IF(G3=0,$B8))))))</f>
        <v>0</v>
      </c>
      <c r="H10" s="2" t="b">
        <f t="shared" si="0"/>
        <v>0</v>
      </c>
      <c r="I10" s="2" t="b">
        <f t="shared" si="0"/>
        <v>0</v>
      </c>
      <c r="J10" s="2" t="b">
        <f t="shared" si="0"/>
        <v>0</v>
      </c>
      <c r="K10" s="2" t="b">
        <f t="shared" si="0"/>
        <v>0</v>
      </c>
      <c r="L10" s="2" t="b">
        <f t="shared" si="0"/>
        <v>0</v>
      </c>
    </row>
    <row r="11" spans="1:12" ht="22" x14ac:dyDescent="0.25">
      <c r="A11" s="28" t="s">
        <v>3</v>
      </c>
      <c r="E11" s="27" t="s">
        <v>40</v>
      </c>
      <c r="F11" s="2" t="b">
        <f>IF(ISBLANK(F4),””,IF(F4=4,$B12,IF(F4=3,$B13,IF(F4=2,$B14,IF(F4=1,$B15,IF(F4=0,$B16))))))</f>
        <v>0</v>
      </c>
      <c r="G11" s="2" t="b">
        <f>IF(ISBLANK(G4),””,IF(G4=4,$B12,IF(G4=3,$B13,IF(G4=2,$B14,IF(G4=1,$B15,IF(G4=0,$B16))))))</f>
        <v>0</v>
      </c>
      <c r="H11" s="2" t="b">
        <f>IF(ISBLANK(H4),””,IF(H4=4,$B12,IF(H4=3,$B13,IF(H4=2,$B14,IF(H4=1,$B15,IF(H4=0,$B16))))))</f>
        <v>0</v>
      </c>
      <c r="I11" s="2" t="b">
        <f>IF(ISBLANK(I4),””,IF(I4=4,$B12,IF(I4=3,$B13,IF(I4=2,$B14,IF(I4=1,$B15,IF(I4=0,$B16))))))</f>
        <v>0</v>
      </c>
      <c r="J11" s="2" t="b">
        <f>IF(ISBLANK(J4),””,IF(J4=4,$B12,IF(J4=3,$B13,IF(J4=2,$B14,IF(J4=1,$B15,IF(J4=0,$B16))))))</f>
        <v>0</v>
      </c>
      <c r="K11" s="2" t="b">
        <f>IF(ISBLANK(K4),””,IF(K4=4,$B12,IF(K4=3,$B13,IF(K4=2,$B14,IF(K4=1,$B15,IF(K4=0,$B16))))))</f>
        <v>0</v>
      </c>
      <c r="L11" s="2" t="b">
        <f>IF(ISBLANK(L4),””,IF(L4=4,$B12,IF(L4=3,$B13,IF(L4=2,$B14,IF(L4=1,$B15,IF(L4=0,$B16))))))</f>
        <v>0</v>
      </c>
    </row>
    <row r="12" spans="1:12" x14ac:dyDescent="0.25">
      <c r="A12" s="31" t="s">
        <v>8</v>
      </c>
      <c r="B12" s="2" t="e">
        <f>'Issue Scoring'!D$11*'Issue Scoring'!C12</f>
        <v>#VALUE!</v>
      </c>
      <c r="E12" s="26" t="s">
        <v>44</v>
      </c>
      <c r="F12" s="2" t="b">
        <f>IF(ISBLANK(F5),””,IF(F5="2f",$B20,IF(F5="2F",$B20,IF(F5="2p",$B21,IF(F5="2P",$B21,IF(F5="1F",$B22,IF(F5="1f",$B22,IF(F5="1p",$B23,IF(F5="1P",$B23,IF(F5=0,$B24))))))))))</f>
        <v>0</v>
      </c>
      <c r="G12" s="2" t="b">
        <f>IF(ISBLANK(G5),””,IF(G5="2f",$B20,IF(G5="2F",$B20,IF(G5="2p",$B21,IF(G5="2P",$B21,IF(G5="1F",$B22,IF(G5="1f",$B22,IF(G5="1p",$B23,IF(G5="1P",$B23,IF(G5=0,$B24))))))))))</f>
        <v>0</v>
      </c>
      <c r="H12" s="2" t="b">
        <f>IF(ISBLANK(H5),””,IF(H5="2f",$B20,IF(H5="2F",$B20,IF(H5="2p",$B21,IF(H5="2P",$B21,IF(H5="1F",$B22,IF(H5="1f",$B22,IF(H5="1p",$B23,IF(H5="1P",$B23,IF(H5=0,$B24))))))))))</f>
        <v>0</v>
      </c>
      <c r="I12" s="2" t="b">
        <f>IF(ISBLANK(I5),””,IF(I5="2f",$B20,IF(I5="2F",$B20,IF(I5="2p",$B21,IF(I5="2P",$B21,IF(I5="1F",$B22,IF(I5="1f",$B22,IF(I5="1p",$B23,IF(I5="1P",$B23,IF(I5=0,$B24))))))))))</f>
        <v>0</v>
      </c>
      <c r="J12" s="2" t="b">
        <f>IF(ISBLANK(J5),””,IF(J5="2f",$B20,IF(J5="2F",$B20,IF(J5="2p",$B21,IF(J5="2P",$B21,IF(J5="1F",$B22,IF(J5="1f",$B22,IF(J5="1p",$B23,IF(J5="1P",$B23,IF(J5=0,$B24))))))))))</f>
        <v>0</v>
      </c>
      <c r="K12" s="2" t="b">
        <f>IF(ISBLANK(K5),””,IF(K5="2f",$B20,IF(K5="2F",$B20,IF(K5="2p",$B21,IF(K5="2P",$B21,IF(K5="1F",$B22,IF(K5="1f",$B22,IF(K5="1p",$B23,IF(K5="1P",$B23,IF(K5=0,$B24))))))))))</f>
        <v>0</v>
      </c>
      <c r="L12" s="2" t="b">
        <f>IF(ISBLANK(L5),””,IF(L5="2f",$B20,IF(L5="2F",$B20,IF(L5="2p",$B21,IF(L5="2P",$B21,IF(L5="1F",$B22,IF(L5="1f",$B22,IF(L5="1p",$B23,IF(L5="1P",$B23,IF(L5=0,$B24))))))))))</f>
        <v>0</v>
      </c>
    </row>
    <row r="13" spans="1:12" x14ac:dyDescent="0.25">
      <c r="A13" s="31" t="s">
        <v>9</v>
      </c>
      <c r="B13" s="2" t="e">
        <f>'Issue Scoring'!D$11*'Issue Scoring'!C13</f>
        <v>#VALUE!</v>
      </c>
      <c r="E13" s="26" t="s">
        <v>5</v>
      </c>
      <c r="F13" s="2" t="b">
        <f>IF(ISBLANK(F6),””,IF(F6=20,$B28,IF(F6=15,$B29,IF(F6=10,$B30,IF(F6=5,$B31,IF(F6=0,$B32))))))</f>
        <v>0</v>
      </c>
      <c r="G13" s="2" t="b">
        <f>IF(ISBLANK(G6),””,IF(G6=20,$B28,IF(G6=15,$B29,IF(G6=10,$B30,IF(G6=5,$B31,IF(G6=0,$B32))))))</f>
        <v>0</v>
      </c>
      <c r="H13" s="2" t="b">
        <f>IF(ISBLANK(H6),””,IF(H6=20,$B28,IF(H6=15,$B29,IF(H6=10,$B30,IF(H6=5,$B31,IF(H6=0,$B32))))))</f>
        <v>0</v>
      </c>
      <c r="I13" s="2" t="b">
        <f>IF(ISBLANK(I6),””,IF(I6=20,$B28,IF(I6=15,$B29,IF(I6=10,$B30,IF(I6=5,$B31,IF(I6=0,$B32))))))</f>
        <v>0</v>
      </c>
      <c r="J13" s="2" t="b">
        <f>IF(ISBLANK(J6),””,IF(J6=20,$B28,IF(J6=15,$B29,IF(J6=10,$B30,IF(J6=5,$B31,IF(J6=0,$B32))))))</f>
        <v>0</v>
      </c>
      <c r="K13" s="2" t="b">
        <f>IF(ISBLANK(K6),””,IF(K6=20,$B28,IF(K6=15,$B29,IF(K6=10,$B30,IF(K6=5,$B31,IF(K6=0,$B32))))))</f>
        <v>0</v>
      </c>
      <c r="L13" s="2" t="b">
        <f>IF(ISBLANK(L6),””,IF(L6=20,$B28,IF(L6=15,$B29,IF(L6=10,$B30,IF(L6=5,$B31,IF(L6=0,$B32))))))</f>
        <v>0</v>
      </c>
    </row>
    <row r="14" spans="1:12" x14ac:dyDescent="0.25">
      <c r="A14" s="31" t="s">
        <v>10</v>
      </c>
      <c r="B14" s="2" t="e">
        <f>'Issue Scoring'!D$11*'Issue Scoring'!C14</f>
        <v>#VALUE!</v>
      </c>
      <c r="E14" s="26" t="s">
        <v>41</v>
      </c>
      <c r="F14" s="2" t="b">
        <f>IF(ISBLANK(F7),””,IF(F7=4,$B36,IF(F7=3,$B37,IF(F7=2,$B38,IF(F7=1,$B39,IF(F7=0,$B40))))))</f>
        <v>0</v>
      </c>
      <c r="G14" s="2" t="b">
        <f>IF(ISBLANK(G7),””,IF(G7=4,$B36,IF(G7=3,$B37,IF(G7=2,$B38,IF(G7=1,$B39,IF(G7=0,$B40))))))</f>
        <v>0</v>
      </c>
      <c r="H14" s="2" t="b">
        <f>IF(ISBLANK(H7),””,IF(H7=4,$B36,IF(H7=3,$B37,IF(H7=2,$B38,IF(H7=1,$B39,IF(H7=0,$B40))))))</f>
        <v>0</v>
      </c>
      <c r="I14" s="2" t="b">
        <f>IF(ISBLANK(I7),””,IF(I7=4,$B36,IF(I7=3,$B37,IF(I7=2,$B38,IF(I7=1,$B39,IF(I7=0,$B40))))))</f>
        <v>0</v>
      </c>
      <c r="J14" s="2" t="b">
        <f>IF(ISBLANK(J7),””,IF(J7=4,$B36,IF(J7=3,$B37,IF(J7=2,$B38,IF(J7=1,$B39,IF(J7=0,$B40))))))</f>
        <v>0</v>
      </c>
      <c r="K14" s="2" t="b">
        <f>IF(ISBLANK(K7),””,IF(K7=4,$B36,IF(K7=3,$B37,IF(K7=2,$B38,IF(K7=1,$B39,IF(K7=0,$B40))))))</f>
        <v>0</v>
      </c>
      <c r="L14" s="2" t="b">
        <f>IF(ISBLANK(L7),””,IF(L7=4,$B36,IF(L7=3,$B37,IF(L7=2,$B38,IF(L7=1,$B39,IF(L7=0,$B40))))))</f>
        <v>0</v>
      </c>
    </row>
    <row r="15" spans="1:12" x14ac:dyDescent="0.25">
      <c r="A15" s="31" t="s">
        <v>11</v>
      </c>
      <c r="B15" s="2" t="e">
        <f>'Issue Scoring'!D$11*'Issue Scoring'!C15</f>
        <v>#VALUE!</v>
      </c>
      <c r="E15" s="26" t="s">
        <v>7</v>
      </c>
      <c r="F15" s="2" t="b">
        <f>IF(ISBLANK(F8),””,IF(F8=8,$B44,IF(F8=6,$B45,IF(F8=4,$B46,IF(F8=2,$B47,IF(F8=0,$B48))))))</f>
        <v>0</v>
      </c>
      <c r="G15" s="2" t="b">
        <f>IF(ISBLANK(G8),””,IF(G8=8,$B44,IF(G8=6,$B45,IF(G8=4,$B46,IF(G8=2,$B47,IF(G8=0,$B48))))))</f>
        <v>0</v>
      </c>
      <c r="H15" s="2" t="b">
        <f>IF(ISBLANK(H8),””,IF(H8=8,$B44,IF(H8=6,$B45,IF(H8=4,$B46,IF(H8=2,$B47,IF(H8=0,$B48))))))</f>
        <v>0</v>
      </c>
      <c r="I15" s="2" t="b">
        <f>IF(ISBLANK(I8),””,IF(I8=8,$B44,IF(I8=6,$B45,IF(I8=4,$B46,IF(I8=2,$B47,IF(I8=0,$B48))))))</f>
        <v>0</v>
      </c>
      <c r="J15" s="2" t="b">
        <f>IF(ISBLANK(J8),””,IF(J8=8,$B44,IF(J8=6,$B45,IF(J8=4,$B46,IF(J8=2,$B47,IF(J8=0,$B48))))))</f>
        <v>0</v>
      </c>
      <c r="K15" s="2" t="b">
        <f>IF(ISBLANK(K8),””,IF(K8=8,$B44,IF(K8=6,$B45,IF(K8=4,$B46,IF(K8=2,$B47,IF(K8=0,$B48))))))</f>
        <v>0</v>
      </c>
      <c r="L15" s="2" t="b">
        <f>IF(ISBLANK(L8),””,IF(L8=8,$B44,IF(L8=6,$B45,IF(L8=4,$B46,IF(L8=2,$B47,IF(L8=0,$B48))))))</f>
        <v>0</v>
      </c>
    </row>
    <row r="16" spans="1:12" x14ac:dyDescent="0.25">
      <c r="A16" s="31" t="s">
        <v>12</v>
      </c>
      <c r="B16" s="2" t="e">
        <f>'Issue Scoring'!D$11*'Issue Scoring'!C16</f>
        <v>#VALUE!</v>
      </c>
      <c r="E16" s="26" t="s">
        <v>53</v>
      </c>
      <c r="F16" s="34">
        <f>SUM(F10:F15)</f>
        <v>0</v>
      </c>
      <c r="G16" s="34">
        <f t="shared" ref="G16:L16" si="1">SUM(G10:G15)</f>
        <v>0</v>
      </c>
      <c r="H16" s="34">
        <f t="shared" si="1"/>
        <v>0</v>
      </c>
      <c r="I16" s="34">
        <f t="shared" si="1"/>
        <v>0</v>
      </c>
      <c r="J16" s="34">
        <f t="shared" si="1"/>
        <v>0</v>
      </c>
      <c r="K16" s="34">
        <f t="shared" si="1"/>
        <v>0</v>
      </c>
      <c r="L16" s="34">
        <f t="shared" si="1"/>
        <v>0</v>
      </c>
    </row>
    <row r="17" spans="1:12" x14ac:dyDescent="0.25">
      <c r="G17" s="2">
        <f>RANK(G16,$G16:$L16)</f>
        <v>1</v>
      </c>
      <c r="H17" s="2">
        <f t="shared" ref="H17:L17" si="2">RANK(H16,$G16:$L16)</f>
        <v>1</v>
      </c>
      <c r="I17" s="2">
        <f t="shared" si="2"/>
        <v>1</v>
      </c>
      <c r="J17" s="2">
        <f t="shared" si="2"/>
        <v>1</v>
      </c>
      <c r="K17" s="2">
        <f t="shared" si="2"/>
        <v>1</v>
      </c>
      <c r="L17" s="2">
        <f t="shared" si="2"/>
        <v>1</v>
      </c>
    </row>
    <row r="18" spans="1:12" x14ac:dyDescent="0.25">
      <c r="G18" s="2" t="b">
        <f>ISERR(G17)</f>
        <v>0</v>
      </c>
      <c r="H18" s="2" t="b">
        <f t="shared" ref="H18:L18" si="3">ISERR(H17)</f>
        <v>0</v>
      </c>
      <c r="I18" s="2" t="b">
        <f t="shared" si="3"/>
        <v>0</v>
      </c>
      <c r="J18" s="2" t="b">
        <f t="shared" si="3"/>
        <v>0</v>
      </c>
      <c r="K18" s="2" t="b">
        <f t="shared" si="3"/>
        <v>0</v>
      </c>
      <c r="L18" s="2" t="b">
        <f t="shared" si="3"/>
        <v>0</v>
      </c>
    </row>
    <row r="19" spans="1:12" x14ac:dyDescent="0.25">
      <c r="A19" s="28" t="s">
        <v>4</v>
      </c>
    </row>
    <row r="20" spans="1:12" x14ac:dyDescent="0.25">
      <c r="A20" s="31" t="s">
        <v>13</v>
      </c>
      <c r="B20" s="2" t="e">
        <f>'Issue Scoring'!D$19*'Issue Scoring'!C20</f>
        <v>#VALUE!</v>
      </c>
    </row>
    <row r="21" spans="1:12" x14ac:dyDescent="0.25">
      <c r="A21" s="32" t="s">
        <v>14</v>
      </c>
      <c r="B21" s="2" t="e">
        <f>'Issue Scoring'!D$19*'Issue Scoring'!C21</f>
        <v>#VALUE!</v>
      </c>
    </row>
    <row r="22" spans="1:12" x14ac:dyDescent="0.25">
      <c r="A22" s="31" t="s">
        <v>15</v>
      </c>
      <c r="B22" s="2" t="e">
        <f>'Issue Scoring'!D$19*'Issue Scoring'!C22</f>
        <v>#VALUE!</v>
      </c>
    </row>
    <row r="23" spans="1:12" x14ac:dyDescent="0.25">
      <c r="A23" s="31" t="s">
        <v>16</v>
      </c>
      <c r="B23" s="2" t="e">
        <f>'Issue Scoring'!D$19*'Issue Scoring'!C23</f>
        <v>#VALUE!</v>
      </c>
    </row>
    <row r="24" spans="1:12" x14ac:dyDescent="0.25">
      <c r="A24" s="31" t="s">
        <v>17</v>
      </c>
      <c r="B24" s="2" t="e">
        <f>'Issue Scoring'!D$19*'Issue Scoring'!C24</f>
        <v>#VALUE!</v>
      </c>
    </row>
    <row r="27" spans="1:12" x14ac:dyDescent="0.25">
      <c r="A27" s="28" t="s">
        <v>5</v>
      </c>
    </row>
    <row r="28" spans="1:12" x14ac:dyDescent="0.25">
      <c r="A28" s="33">
        <v>0.2</v>
      </c>
      <c r="B28" s="2" t="e">
        <f>'Issue Scoring'!D$27*'Issue Scoring'!C28</f>
        <v>#VALUE!</v>
      </c>
    </row>
    <row r="29" spans="1:12" x14ac:dyDescent="0.25">
      <c r="A29" s="33">
        <v>0.15</v>
      </c>
      <c r="B29" s="2" t="e">
        <f>'Issue Scoring'!D$27*'Issue Scoring'!C29</f>
        <v>#VALUE!</v>
      </c>
    </row>
    <row r="30" spans="1:12" x14ac:dyDescent="0.25">
      <c r="A30" s="33">
        <v>0.1</v>
      </c>
      <c r="B30" s="2" t="e">
        <f>'Issue Scoring'!D$27*'Issue Scoring'!C30</f>
        <v>#VALUE!</v>
      </c>
    </row>
    <row r="31" spans="1:12" x14ac:dyDescent="0.25">
      <c r="A31" s="33">
        <v>0.05</v>
      </c>
      <c r="B31" s="2" t="e">
        <f>'Issue Scoring'!D$27*'Issue Scoring'!C31</f>
        <v>#VALUE!</v>
      </c>
    </row>
    <row r="32" spans="1:12" x14ac:dyDescent="0.25">
      <c r="A32" s="33">
        <v>0</v>
      </c>
      <c r="B32" s="2" t="e">
        <f>'Issue Scoring'!D$27*'Issue Scoring'!C32</f>
        <v>#VALUE!</v>
      </c>
    </row>
    <row r="33" spans="1:2" x14ac:dyDescent="0.25">
      <c r="A33" s="33"/>
    </row>
    <row r="35" spans="1:2" x14ac:dyDescent="0.25">
      <c r="A35" s="28" t="s">
        <v>6</v>
      </c>
    </row>
    <row r="36" spans="1:2" x14ac:dyDescent="0.25">
      <c r="A36" s="31" t="s">
        <v>18</v>
      </c>
      <c r="B36" s="2" t="e">
        <f>'Issue Scoring'!D$35*'Issue Scoring'!C36</f>
        <v>#VALUE!</v>
      </c>
    </row>
    <row r="37" spans="1:2" x14ac:dyDescent="0.25">
      <c r="A37" s="31" t="s">
        <v>19</v>
      </c>
      <c r="B37" s="2" t="e">
        <f>'Issue Scoring'!D$35*'Issue Scoring'!C37</f>
        <v>#VALUE!</v>
      </c>
    </row>
    <row r="38" spans="1:2" x14ac:dyDescent="0.25">
      <c r="A38" s="31" t="s">
        <v>20</v>
      </c>
      <c r="B38" s="2" t="e">
        <f>'Issue Scoring'!D$35*'Issue Scoring'!C38</f>
        <v>#VALUE!</v>
      </c>
    </row>
    <row r="39" spans="1:2" x14ac:dyDescent="0.25">
      <c r="A39" s="31" t="s">
        <v>21</v>
      </c>
      <c r="B39" s="2" t="e">
        <f>'Issue Scoring'!D$35*'Issue Scoring'!C39</f>
        <v>#VALUE!</v>
      </c>
    </row>
    <row r="40" spans="1:2" x14ac:dyDescent="0.25">
      <c r="A40" s="31" t="s">
        <v>22</v>
      </c>
      <c r="B40" s="2" t="e">
        <f>'Issue Scoring'!D$35*'Issue Scoring'!C40</f>
        <v>#VALUE!</v>
      </c>
    </row>
    <row r="43" spans="1:2" x14ac:dyDescent="0.25">
      <c r="A43" s="28" t="s">
        <v>7</v>
      </c>
    </row>
    <row r="44" spans="1:2" x14ac:dyDescent="0.25">
      <c r="A44" s="31" t="s">
        <v>23</v>
      </c>
      <c r="B44" s="2" t="e">
        <f>'Issue Scoring'!D$43*'Issue Scoring'!C44</f>
        <v>#VALUE!</v>
      </c>
    </row>
    <row r="45" spans="1:2" x14ac:dyDescent="0.25">
      <c r="A45" s="31" t="s">
        <v>24</v>
      </c>
      <c r="B45" s="2" t="e">
        <f>'Issue Scoring'!D$43*'Issue Scoring'!C45</f>
        <v>#VALUE!</v>
      </c>
    </row>
    <row r="46" spans="1:2" x14ac:dyDescent="0.25">
      <c r="A46" s="31" t="s">
        <v>25</v>
      </c>
      <c r="B46" s="2" t="e">
        <f>'Issue Scoring'!D$43*'Issue Scoring'!C46</f>
        <v>#VALUE!</v>
      </c>
    </row>
    <row r="47" spans="1:2" x14ac:dyDescent="0.25">
      <c r="A47" s="31" t="s">
        <v>26</v>
      </c>
      <c r="B47" s="2" t="e">
        <f>'Issue Scoring'!D$43*'Issue Scoring'!C47</f>
        <v>#VALUE!</v>
      </c>
    </row>
    <row r="48" spans="1:2" x14ac:dyDescent="0.25">
      <c r="A48" s="31" t="s">
        <v>27</v>
      </c>
      <c r="B48" s="2" t="e">
        <f>'Issue Scoring'!D$43*'Issue Scoring'!C48</f>
        <v>#VALUE!</v>
      </c>
    </row>
    <row r="51" spans="2:2" x14ac:dyDescent="0.25">
      <c r="B51" s="35">
        <f>IF(OR(ISBLANK('Issue Scoring'!C4:C8),ISBLANK('Issue Scoring'!C12:C16),ISBLANK('Issue Scoring'!C20:C24),ISBLANK('Issue Scoring'!C28:C32),ISBLANK('Issue Scoring'!C36:C40),ISBLANK('Issue Scoring'!C44:C48),ISBLANK('Issue Scoring'!D3),ISBLANK('Issue Scoring'!D11),ISBLANK('Issue Scoring'!D19),ISBLANK('Issue Scoring'!D27),ISBLANK('Issue Scoring'!D35),ISBLANK('Issue Scoring'!D43)),1,0)</f>
        <v>0</v>
      </c>
    </row>
  </sheetData>
  <sheetProtection algorithmName="SHA-512" hashValue="mFr0vxKAnKDJMqodPgL0+TiJ22pXXAWzqSvlCu7dU9Ss3B21/wHuCRrSK34shceHtty8YI86rTtKO/6SD+Vhyw==" saltValue="knYXhsGy4F0dec8jXNUIjw==" spinCount="100000" sheet="1" objects="1" scenarios="1" selectLockedCells="1" selectUnlockedCells="1"/>
  <pageMargins left="0.7" right="0.7" top="0.75" bottom="0.75" header="0.3" footer="0.3"/>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4</vt:i4>
      </vt:variant>
    </vt:vector>
  </HeadingPairs>
  <TitlesOfParts>
    <vt:vector size="4" baseType="lpstr">
      <vt:lpstr>Instructions</vt:lpstr>
      <vt:lpstr>Issue Scoring</vt:lpstr>
      <vt:lpstr>Weighted Personal Point Sheet</vt:lpstr>
      <vt:lpstr>(optional) Planning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Hooria Jazaieri</dc:creator>
  <cp:lastModifiedBy>Hooria Jazaieri</cp:lastModifiedBy>
  <dcterms:created xsi:type="dcterms:W3CDTF">2019-06-21T19:28:59Z</dcterms:created>
  <dcterms:modified xsi:type="dcterms:W3CDTF">2021-01-04T17:19:44Z</dcterms:modified>
</cp:coreProperties>
</file>